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activeTab="0"/>
  </bookViews>
  <sheets>
    <sheet name="Dati &amp; Grafic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<sst xmlns="http://schemas.openxmlformats.org/spreadsheetml/2006/main" count="25" uniqueCount="25">
  <si>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Punto   P:</t>
  </si>
  <si>
    <t>Eq.Circon:</t>
  </si>
  <si>
    <t xml:space="preserve">             (</t>
  </si>
  <si>
    <t xml:space="preserve"> )</t>
  </si>
  <si>
    <t>Raggio</t>
  </si>
  <si>
    <t>Centro :</t>
  </si>
  <si>
    <t>V.I.</t>
  </si>
  <si>
    <t>V.F.</t>
  </si>
  <si>
    <t>Punti</t>
  </si>
  <si>
    <t>Passo</t>
  </si>
  <si>
    <t>X</t>
  </si>
  <si>
    <r>
      <t>Y</t>
    </r>
    <r>
      <rPr>
        <b/>
        <vertAlign val="subscript"/>
        <sz val="10"/>
        <color indexed="12"/>
        <rFont val="Arial"/>
        <family val="2"/>
      </rPr>
      <t>1</t>
    </r>
  </si>
  <si>
    <r>
      <t>Y</t>
    </r>
    <r>
      <rPr>
        <b/>
        <vertAlign val="subscript"/>
        <sz val="10"/>
        <color indexed="12"/>
        <rFont val="Arial"/>
        <family val="2"/>
      </rPr>
      <t>2</t>
    </r>
  </si>
  <si>
    <t>Y (retta)</t>
  </si>
  <si>
    <t>dati ingresso</t>
  </si>
  <si>
    <t>a</t>
  </si>
  <si>
    <t>b</t>
  </si>
  <si>
    <t>c</t>
  </si>
  <si>
    <t>dati uscita</t>
  </si>
  <si>
    <r>
      <t xml:space="preserve"> x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+  y</t>
    </r>
    <r>
      <rPr>
        <b/>
        <vertAlign val="superscript"/>
        <sz val="9"/>
        <rFont val="Arial"/>
        <family val="2"/>
      </rPr>
      <t>2+</t>
    </r>
    <r>
      <rPr>
        <b/>
        <sz val="9"/>
        <rFont val="Arial"/>
        <family val="2"/>
      </rPr>
      <t>ax+by+c=0</t>
    </r>
  </si>
  <si>
    <r>
      <t>x</t>
    </r>
    <r>
      <rPr>
        <vertAlign val="subscript"/>
        <sz val="10"/>
        <rFont val="Arial"/>
        <family val="2"/>
      </rPr>
      <t>0</t>
    </r>
  </si>
  <si>
    <r>
      <t>y</t>
    </r>
    <r>
      <rPr>
        <vertAlign val="subscript"/>
        <sz val="10"/>
        <rFont val="Arial"/>
        <family val="2"/>
      </rPr>
      <t>0</t>
    </r>
  </si>
  <si>
    <r>
      <t xml:space="preserve">problema </t>
    </r>
    <r>
      <rPr>
        <sz val="10"/>
        <rFont val="Arial"/>
        <family val="2"/>
      </rPr>
      <t xml:space="preserve">: </t>
    </r>
    <r>
      <rPr>
        <b/>
        <i/>
        <sz val="10"/>
        <color indexed="10"/>
        <rFont val="Arial"/>
        <family val="2"/>
      </rPr>
      <t>determina l'equazione della tangente alla circonferenza in un suo punto</t>
    </r>
  </si>
  <si>
    <t>Coef.angol.PC</t>
  </si>
  <si>
    <t>zona lavoro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</si>
</sst>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\ ???/???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75"/>
      <color indexed="8"/>
      <name val="Arial"/>
      <family val="0"/>
    </font>
    <font>
      <sz val="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6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2" fontId="11" fillId="0" borderId="0" xfId="0" applyNumberFormat="1" applyFont="1" applyAlignment="1">
      <alignment horizontal="center"/>
    </xf>
    <xf numFmtId="187" fontId="14" fillId="0" borderId="0" xfId="0" applyNumberFormat="1" applyFont="1" applyAlignment="1">
      <alignment/>
    </xf>
    <xf numFmtId="187" fontId="0" fillId="0" borderId="0" xfId="0" applyNumberFormat="1" applyAlignment="1">
      <alignment/>
    </xf>
    <xf numFmtId="186" fontId="15" fillId="0" borderId="0" xfId="0" applyNumberFormat="1" applyFont="1" applyAlignment="1">
      <alignment/>
    </xf>
    <xf numFmtId="187" fontId="15" fillId="0" borderId="0" xfId="0" applyNumberFormat="1" applyFont="1" applyAlignment="1">
      <alignment horizontal="left"/>
    </xf>
    <xf numFmtId="12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0" xfId="0" applyBorder="1" applyAlignment="1">
      <alignment/>
    </xf>
    <xf numFmtId="186" fontId="15" fillId="33" borderId="15" xfId="0" applyNumberFormat="1" applyFont="1" applyFill="1" applyBorder="1" applyAlignment="1">
      <alignment/>
    </xf>
    <xf numFmtId="0" fontId="15" fillId="33" borderId="15" xfId="0" applyNumberFormat="1" applyFont="1" applyFill="1" applyBorder="1" applyAlignment="1">
      <alignment/>
    </xf>
    <xf numFmtId="12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0" xfId="0" applyFill="1" applyBorder="1" applyAlignment="1">
      <alignment/>
    </xf>
    <xf numFmtId="12" fontId="3" fillId="35" borderId="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0" fillId="33" borderId="0" xfId="0" applyFill="1" applyAlignment="1">
      <alignment/>
    </xf>
    <xf numFmtId="0" fontId="15" fillId="36" borderId="15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85"/>
          <c:w val="0.8775"/>
          <c:h val="0.90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&amp; Grafico'!$B$49:$B$129</c:f>
              <c:numCache/>
            </c:numRef>
          </c:xVal>
          <c:yVal>
            <c:numRef>
              <c:f>'Dati &amp; Grafico'!$C$49:$C$129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&amp; Grafico'!$B$49:$B$129</c:f>
              <c:numCache/>
            </c:numRef>
          </c:xVal>
          <c:yVal>
            <c:numRef>
              <c:f>'Dati &amp; Grafico'!$D$49:$D$129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'Dati &amp; Grafico'!$F$49:$F$129</c:f>
              <c:numCache/>
            </c:numRef>
          </c:xVal>
          <c:yVal>
            <c:numRef>
              <c:f>'Dati &amp; Grafico'!$E$49:$E$129</c:f>
              <c:numCache/>
            </c:numRef>
          </c:yVal>
          <c:smooth val="1"/>
        </c:ser>
        <c:axId val="9575615"/>
        <c:axId val="19071672"/>
      </c:scatterChart>
      <c:valAx>
        <c:axId val="95756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crossBetween val="midCat"/>
        <c:dispUnits/>
      </c:valAx>
      <c:valAx>
        <c:axId val="19071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</xdr:row>
      <xdr:rowOff>133350</xdr:rowOff>
    </xdr:from>
    <xdr:to>
      <xdr:col>7</xdr:col>
      <xdr:colOff>123825</xdr:colOff>
      <xdr:row>14</xdr:row>
      <xdr:rowOff>47625</xdr:rowOff>
    </xdr:to>
    <xdr:graphicFrame>
      <xdr:nvGraphicFramePr>
        <xdr:cNvPr id="1" name="Chart 6"/>
        <xdr:cNvGraphicFramePr/>
      </xdr:nvGraphicFramePr>
      <xdr:xfrm>
        <a:off x="2705100" y="457200"/>
        <a:ext cx="22574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634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2.7109375" style="0" customWidth="1"/>
    <col min="2" max="2" width="11.421875" style="0" customWidth="1"/>
    <col min="3" max="3" width="9.00390625" style="0" customWidth="1"/>
    <col min="4" max="4" width="9.57421875" style="0" customWidth="1"/>
    <col min="5" max="5" width="10.7109375" style="0" customWidth="1"/>
    <col min="6" max="6" width="10.00390625" style="0" bestFit="1" customWidth="1"/>
    <col min="9" max="9" width="10.421875" style="0" customWidth="1"/>
    <col min="10" max="10" width="8.7109375" style="0" customWidth="1"/>
  </cols>
  <sheetData>
    <row r="1" spans="2:12" ht="12.75">
      <c r="B1" s="46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2.75">
      <c r="A3" s="1" t="s">
        <v>14</v>
      </c>
    </row>
    <row r="4" ht="12.75">
      <c r="A4" s="43" t="s">
        <v>0</v>
      </c>
    </row>
    <row r="5" spans="1:13" ht="16.5" thickBot="1">
      <c r="A5" s="36"/>
      <c r="B5" s="36"/>
      <c r="C5" s="36"/>
      <c r="K5" s="25"/>
      <c r="L5" s="26"/>
      <c r="M5" s="26"/>
    </row>
    <row r="6" spans="1:5" ht="13.5" customHeight="1" thickBot="1">
      <c r="A6" s="31" t="s">
        <v>20</v>
      </c>
      <c r="B6" s="34">
        <v>-4</v>
      </c>
      <c r="C6" s="37"/>
      <c r="E6" s="2"/>
    </row>
    <row r="7" spans="1:5" ht="13.5" customHeight="1" thickBot="1">
      <c r="A7" s="31" t="s">
        <v>21</v>
      </c>
      <c r="B7" s="34">
        <v>5</v>
      </c>
      <c r="C7" s="37"/>
      <c r="D7" s="22"/>
      <c r="E7" s="2"/>
    </row>
    <row r="8" spans="1:5" ht="13.5" customHeight="1">
      <c r="A8" s="41"/>
      <c r="B8" s="42"/>
      <c r="C8" s="37"/>
      <c r="D8" s="22"/>
      <c r="E8" s="2"/>
    </row>
    <row r="9" spans="1:5" ht="13.5" customHeight="1">
      <c r="A9" s="2" t="s">
        <v>1</v>
      </c>
      <c r="B9" s="8" t="s">
        <v>19</v>
      </c>
      <c r="C9" s="40"/>
      <c r="E9" s="2"/>
    </row>
    <row r="10" spans="1:9" ht="15.75" thickBot="1">
      <c r="A10" s="36"/>
      <c r="B10" s="36"/>
      <c r="C10" s="36"/>
      <c r="D10" s="5"/>
      <c r="E10" s="10"/>
      <c r="F10" s="5"/>
      <c r="G10" s="11"/>
      <c r="H10" s="6"/>
      <c r="I10" s="7"/>
    </row>
    <row r="11" spans="1:3" ht="13.5" thickBot="1">
      <c r="A11" s="31" t="s">
        <v>15</v>
      </c>
      <c r="B11" s="35">
        <v>4</v>
      </c>
      <c r="C11" s="36"/>
    </row>
    <row r="12" spans="1:3" ht="15.75" thickBot="1">
      <c r="A12" s="31" t="s">
        <v>16</v>
      </c>
      <c r="B12" s="35">
        <v>4</v>
      </c>
      <c r="C12" s="39"/>
    </row>
    <row r="13" spans="1:3" ht="13.5" thickBot="1">
      <c r="A13" s="31" t="s">
        <v>17</v>
      </c>
      <c r="B13" s="35">
        <v>0</v>
      </c>
      <c r="C13" s="36"/>
    </row>
    <row r="14" spans="1:3" ht="12.75">
      <c r="A14" s="36"/>
      <c r="B14" s="38"/>
      <c r="C14" s="36"/>
    </row>
    <row r="16" spans="1:3" ht="15">
      <c r="A16" s="21" t="s">
        <v>18</v>
      </c>
      <c r="B16" s="21"/>
      <c r="C16" s="21"/>
    </row>
    <row r="17" spans="1:10" ht="12.75">
      <c r="A17" s="48" t="str">
        <f>IF(AND(B11=0,B12=0,B13=0),"ATTENZIONE! NON è una cfr",IF($E$17=0,"Il punto apppartiene alla circonferenza","ATTENZIONE! Il punto non appartiene alla circonferenza"))</f>
        <v>ATTENZIONE! Il punto non appartiene alla circonferenza</v>
      </c>
      <c r="B17" s="48"/>
      <c r="C17" s="48"/>
      <c r="D17" s="48"/>
      <c r="E17" s="24">
        <f>$B$6^2+$B$7^2+$B$11*$B$6+$B$12*$B$7+$B$13</f>
        <v>45</v>
      </c>
      <c r="F17" s="9"/>
      <c r="G17" s="9"/>
      <c r="H17" s="9"/>
      <c r="I17" s="9"/>
      <c r="J17" s="9"/>
    </row>
    <row r="18" spans="1:10" ht="15">
      <c r="A18" s="49">
        <f>IF(OR(E17&lt;&gt;0,AND(B11=0,B12=0,B13=0)),"","equazione della tangente")</f>
      </c>
      <c r="B18" s="49"/>
      <c r="C18" s="44"/>
      <c r="D18" s="32">
        <f>IF(OR($A$17="ATTENZIONE! NON è una cfr",$E$17&lt;&gt;0),"",IF($B$7=$K$42,"x=","y="))</f>
      </c>
      <c r="E18" s="33">
        <f>IF(OR($E$17&lt;&gt;0,$A$17="ATTENZIONE! NON è una cfr"),"",IF($B$6=$J$42,0,IF($F$43=0,"",-1/$F$43)))</f>
      </c>
      <c r="F18" s="45">
        <f>IF($D$18="","",IF(OR($F$43=0,$B$6=$J$42),"+","x+"))</f>
      </c>
      <c r="G18" s="33">
        <f>IF($D$18="","",IF($B$6=$J$42,$B$7,IF($B$7=$K$42,$B$6,$B$7+(1/$F$43)*$B$6)))</f>
      </c>
      <c r="I18" s="9"/>
      <c r="J18" s="9"/>
    </row>
    <row r="19" spans="1:10" ht="15">
      <c r="A19" s="23"/>
      <c r="B19" s="23"/>
      <c r="D19" s="27"/>
      <c r="E19" s="28"/>
      <c r="F19" s="29"/>
      <c r="G19" s="30"/>
      <c r="I19" s="9"/>
      <c r="J19" s="9"/>
    </row>
    <row r="20" spans="1:10" ht="15">
      <c r="A20" s="23"/>
      <c r="B20" s="23"/>
      <c r="D20" s="27"/>
      <c r="E20" s="28"/>
      <c r="F20" s="29"/>
      <c r="G20" s="30"/>
      <c r="I20" s="9"/>
      <c r="J20" s="9"/>
    </row>
    <row r="21" spans="1:10" ht="15">
      <c r="A21" s="23"/>
      <c r="B21" s="23"/>
      <c r="D21" s="27"/>
      <c r="E21" s="28"/>
      <c r="F21" s="29"/>
      <c r="G21" s="30"/>
      <c r="I21" s="9"/>
      <c r="J21" s="9"/>
    </row>
    <row r="22" spans="1:10" ht="15">
      <c r="A22" s="23"/>
      <c r="B22" s="23"/>
      <c r="D22" s="27"/>
      <c r="E22" s="28"/>
      <c r="F22" s="29"/>
      <c r="G22" s="30"/>
      <c r="I22" s="9"/>
      <c r="J22" s="9"/>
    </row>
    <row r="23" spans="1:10" ht="15">
      <c r="A23" s="23"/>
      <c r="B23" s="23"/>
      <c r="D23" s="27"/>
      <c r="E23" s="28"/>
      <c r="F23" s="29"/>
      <c r="G23" s="30"/>
      <c r="I23" s="9"/>
      <c r="J23" s="9"/>
    </row>
    <row r="24" spans="1:10" ht="15">
      <c r="A24" s="23"/>
      <c r="B24" s="23"/>
      <c r="D24" s="27"/>
      <c r="E24" s="28"/>
      <c r="F24" s="29"/>
      <c r="G24" s="30"/>
      <c r="I24" s="9"/>
      <c r="J24" s="9"/>
    </row>
    <row r="25" spans="1:10" ht="15">
      <c r="A25" s="23"/>
      <c r="B25" s="23"/>
      <c r="D25" s="27"/>
      <c r="E25" s="28"/>
      <c r="F25" s="29"/>
      <c r="G25" s="30"/>
      <c r="I25" s="9"/>
      <c r="J25" s="9"/>
    </row>
    <row r="26" spans="1:10" ht="15">
      <c r="A26" s="23"/>
      <c r="B26" s="23"/>
      <c r="D26" s="27"/>
      <c r="E26" s="28"/>
      <c r="F26" s="29"/>
      <c r="G26" s="30"/>
      <c r="I26" s="9"/>
      <c r="J26" s="9"/>
    </row>
    <row r="27" spans="1:10" ht="15">
      <c r="A27" s="23"/>
      <c r="B27" s="23"/>
      <c r="D27" s="27"/>
      <c r="E27" s="28"/>
      <c r="F27" s="29"/>
      <c r="G27" s="30"/>
      <c r="I27" s="9"/>
      <c r="J27" s="9"/>
    </row>
    <row r="28" spans="1:10" ht="15">
      <c r="A28" s="23"/>
      <c r="B28" s="23"/>
      <c r="D28" s="27"/>
      <c r="E28" s="28"/>
      <c r="F28" s="29"/>
      <c r="G28" s="30"/>
      <c r="I28" s="9"/>
      <c r="J28" s="9"/>
    </row>
    <row r="29" spans="1:10" ht="15">
      <c r="A29" s="23"/>
      <c r="B29" s="23"/>
      <c r="D29" s="27"/>
      <c r="E29" s="28"/>
      <c r="F29" s="29"/>
      <c r="G29" s="30"/>
      <c r="I29" s="9"/>
      <c r="J29" s="9"/>
    </row>
    <row r="30" spans="1:10" ht="15">
      <c r="A30" s="23"/>
      <c r="B30" s="23"/>
      <c r="D30" s="27"/>
      <c r="E30" s="28"/>
      <c r="F30" s="29"/>
      <c r="G30" s="30"/>
      <c r="I30" s="9"/>
      <c r="J30" s="9"/>
    </row>
    <row r="31" spans="1:10" ht="15">
      <c r="A31" s="23"/>
      <c r="B31" s="23"/>
      <c r="D31" s="27"/>
      <c r="E31" s="28"/>
      <c r="F31" s="29"/>
      <c r="G31" s="30"/>
      <c r="I31" s="9"/>
      <c r="J31" s="9"/>
    </row>
    <row r="32" spans="1:10" ht="15">
      <c r="A32" s="23"/>
      <c r="B32" s="23"/>
      <c r="D32" s="27"/>
      <c r="E32" s="28"/>
      <c r="F32" s="29"/>
      <c r="G32" s="30"/>
      <c r="I32" s="9"/>
      <c r="J32" s="9"/>
    </row>
    <row r="33" spans="1:10" ht="15">
      <c r="A33" s="23"/>
      <c r="B33" s="23"/>
      <c r="D33" s="27"/>
      <c r="E33" s="28"/>
      <c r="F33" s="29"/>
      <c r="G33" s="30"/>
      <c r="I33" s="9"/>
      <c r="J33" s="9"/>
    </row>
    <row r="34" spans="1:10" ht="15">
      <c r="A34" s="23"/>
      <c r="B34" s="23"/>
      <c r="D34" s="27"/>
      <c r="E34" s="28"/>
      <c r="F34" s="29"/>
      <c r="G34" s="30"/>
      <c r="I34" s="9"/>
      <c r="J34" s="9"/>
    </row>
    <row r="35" spans="1:10" ht="15">
      <c r="A35" s="23"/>
      <c r="B35" s="23"/>
      <c r="D35" s="27"/>
      <c r="E35" s="28"/>
      <c r="F35" s="29"/>
      <c r="G35" s="30"/>
      <c r="I35" s="9"/>
      <c r="J35" s="9"/>
    </row>
    <row r="36" spans="1:10" ht="15">
      <c r="A36" s="23"/>
      <c r="B36" s="23"/>
      <c r="D36" s="27"/>
      <c r="E36" s="28"/>
      <c r="F36" s="29"/>
      <c r="G36" s="30"/>
      <c r="I36" s="9"/>
      <c r="J36" s="9"/>
    </row>
    <row r="37" spans="1:10" ht="15">
      <c r="A37" s="23"/>
      <c r="B37" s="23"/>
      <c r="D37" s="27"/>
      <c r="E37" s="28"/>
      <c r="F37" s="29"/>
      <c r="G37" s="30"/>
      <c r="I37" s="9"/>
      <c r="J37" s="9"/>
    </row>
    <row r="38" spans="1:10" ht="15">
      <c r="A38" s="23"/>
      <c r="B38" s="23"/>
      <c r="D38" s="27"/>
      <c r="E38" s="28"/>
      <c r="F38" s="29"/>
      <c r="G38" s="30"/>
      <c r="I38" s="9"/>
      <c r="J38" s="9"/>
    </row>
    <row r="39" spans="1:10" ht="15">
      <c r="A39" s="23"/>
      <c r="B39" s="23"/>
      <c r="D39" s="27"/>
      <c r="E39" s="28"/>
      <c r="F39" s="29"/>
      <c r="G39" s="30"/>
      <c r="I39" s="9"/>
      <c r="J39" s="9"/>
    </row>
    <row r="40" spans="1:10" ht="12.75">
      <c r="A40" t="s">
        <v>24</v>
      </c>
      <c r="B40" s="9"/>
      <c r="C40" s="9"/>
      <c r="D40" s="9"/>
      <c r="E40" s="9"/>
      <c r="F40" s="9"/>
      <c r="G40" s="9"/>
      <c r="H40" s="9"/>
      <c r="I40" s="9"/>
      <c r="J40" s="9"/>
    </row>
    <row r="41" spans="2:10" ht="13.5" thickBot="1">
      <c r="B41" s="9"/>
      <c r="C41" s="9"/>
      <c r="D41" s="9"/>
      <c r="E41" s="9"/>
      <c r="F41" s="9"/>
      <c r="G41" s="9"/>
      <c r="H41" s="9"/>
      <c r="I41" s="9"/>
      <c r="J41" s="9"/>
    </row>
    <row r="42" spans="2:12" ht="13.5" thickBot="1">
      <c r="B42" s="15" t="s">
        <v>6</v>
      </c>
      <c r="C42" s="13">
        <f>(-($B$11/2)-$F$42)+0.001</f>
        <v>-4.8274271247461895</v>
      </c>
      <c r="E42" s="2" t="s">
        <v>4</v>
      </c>
      <c r="F42" s="12">
        <f>SQRT(($K$42)^2+($J$42)^2-$B$13)</f>
        <v>2.8284271247461903</v>
      </c>
      <c r="H42" s="2" t="s">
        <v>5</v>
      </c>
      <c r="I42" s="2" t="s">
        <v>2</v>
      </c>
      <c r="J42" s="4">
        <f>-$B$11/2</f>
        <v>-2</v>
      </c>
      <c r="K42" s="4">
        <f>-$B$12/2</f>
        <v>-2</v>
      </c>
      <c r="L42" s="2" t="s">
        <v>3</v>
      </c>
    </row>
    <row r="43" spans="2:6" ht="13.5" thickBot="1">
      <c r="B43" s="15" t="s">
        <v>7</v>
      </c>
      <c r="C43" s="13">
        <f>(-($B$11/2)+$F$42)-0.001</f>
        <v>0.8274271247461903</v>
      </c>
      <c r="E43" s="2" t="s">
        <v>23</v>
      </c>
      <c r="F43" s="12">
        <f>IF(B6=J42,"",IF(B7=K42,B7,(B7-K42)/(B6-J42)))</f>
        <v>-3.5</v>
      </c>
    </row>
    <row r="44" spans="2:3" ht="13.5" thickBot="1">
      <c r="B44" s="15" t="s">
        <v>8</v>
      </c>
      <c r="C44" s="3">
        <v>80</v>
      </c>
    </row>
    <row r="45" spans="2:3" ht="13.5" thickBot="1">
      <c r="B45" s="15" t="s">
        <v>9</v>
      </c>
      <c r="C45" s="14">
        <f>($C$43-$C$42)/$C$44</f>
        <v>0.07068567811865475</v>
      </c>
    </row>
    <row r="48" spans="2:5" ht="15" thickBot="1">
      <c r="B48" s="16" t="s">
        <v>10</v>
      </c>
      <c r="C48" s="14" t="s">
        <v>11</v>
      </c>
      <c r="D48" s="14" t="s">
        <v>12</v>
      </c>
      <c r="E48" s="19" t="s">
        <v>13</v>
      </c>
    </row>
    <row r="49" spans="2:6" ht="13.5" thickBot="1">
      <c r="B49" s="17">
        <f>$C$42</f>
        <v>-4.8274271247461895</v>
      </c>
      <c r="C49" s="18">
        <f>(-($B$12)+SQRT($B$12^2-4*(B49^2+$B$11*B49+$B$13)))/2</f>
        <v>-1.9247945863019364</v>
      </c>
      <c r="D49" s="18">
        <f>(-($B$12)-SQRT($B$12^2-4*(B49^2+$B$11*B49+$B$13)))/(2)</f>
        <v>-2.0752054136980633</v>
      </c>
      <c r="E49" s="20">
        <f aca="true" t="shared" si="0" ref="E49:E80">IF($E$17&lt;&gt;0,0,IF($B$7=$K$42,C49,($E$18*F49)+$G$18))</f>
        <v>0</v>
      </c>
      <c r="F49">
        <f>IF(E17&lt;&gt;0,0,IF($B$7=$K$42,$B$6,$C$42))</f>
        <v>0</v>
      </c>
    </row>
    <row r="50" spans="2:6" ht="13.5" thickBot="1">
      <c r="B50" s="17">
        <f aca="true" t="shared" si="1" ref="B50:B81">B49+$C$45</f>
        <v>-4.756741446627535</v>
      </c>
      <c r="C50" s="18">
        <f aca="true" t="shared" si="2" ref="C50:C113">(-($B$12)+SQRT($B$12^2-4*(B50^2+$B$11*B50+$B$13)))/2</f>
        <v>-1.3672468123779011</v>
      </c>
      <c r="D50" s="18">
        <f aca="true" t="shared" si="3" ref="D50:D113">(-($B$12)-SQRT($B$12^2-4*(B50^2+$B$11*B50+$B$13)))/(2)</f>
        <v>-2.632753187622099</v>
      </c>
      <c r="E50" s="20">
        <f t="shared" si="0"/>
        <v>0</v>
      </c>
      <c r="F50">
        <f aca="true" t="shared" si="4" ref="F50:F81">IF($E$17&lt;&gt;0,0,IF($B$7=$K$42,$B$6,F49+$C$45))</f>
        <v>0</v>
      </c>
    </row>
    <row r="51" spans="2:6" ht="13.5" thickBot="1">
      <c r="B51" s="17">
        <f t="shared" si="1"/>
        <v>-4.68605576850888</v>
      </c>
      <c r="C51" s="18">
        <f t="shared" si="2"/>
        <v>-1.1139388235227956</v>
      </c>
      <c r="D51" s="18">
        <f t="shared" si="3"/>
        <v>-2.886061176477204</v>
      </c>
      <c r="E51" s="20">
        <f t="shared" si="0"/>
        <v>0</v>
      </c>
      <c r="F51">
        <f t="shared" si="4"/>
        <v>0</v>
      </c>
    </row>
    <row r="52" spans="2:6" ht="13.5" thickBot="1">
      <c r="B52" s="17">
        <f t="shared" si="1"/>
        <v>-4.6153700903902255</v>
      </c>
      <c r="C52" s="18">
        <f t="shared" si="2"/>
        <v>-0.9230416487662012</v>
      </c>
      <c r="D52" s="18">
        <f t="shared" si="3"/>
        <v>-3.076958351233799</v>
      </c>
      <c r="E52" s="20">
        <f t="shared" si="0"/>
        <v>0</v>
      </c>
      <c r="F52">
        <f t="shared" si="4"/>
        <v>0</v>
      </c>
    </row>
    <row r="53" spans="2:6" ht="13.5" thickBot="1">
      <c r="B53" s="17">
        <f t="shared" si="1"/>
        <v>-4.544684412271571</v>
      </c>
      <c r="C53" s="18">
        <f t="shared" si="2"/>
        <v>-0.7652606582998618</v>
      </c>
      <c r="D53" s="18">
        <f t="shared" si="3"/>
        <v>-3.234739341700138</v>
      </c>
      <c r="E53" s="20">
        <f t="shared" si="0"/>
        <v>0</v>
      </c>
      <c r="F53">
        <f t="shared" si="4"/>
        <v>0</v>
      </c>
    </row>
    <row r="54" spans="2:6" ht="13.5" thickBot="1">
      <c r="B54" s="17">
        <f t="shared" si="1"/>
        <v>-4.473998734152916</v>
      </c>
      <c r="C54" s="18">
        <f t="shared" si="2"/>
        <v>-0.6291133294798692</v>
      </c>
      <c r="D54" s="18">
        <f t="shared" si="3"/>
        <v>-3.3708866705201306</v>
      </c>
      <c r="E54" s="20">
        <f t="shared" si="0"/>
        <v>0</v>
      </c>
      <c r="F54">
        <f t="shared" si="4"/>
        <v>0</v>
      </c>
    </row>
    <row r="55" spans="2:6" ht="13.5" thickBot="1">
      <c r="B55" s="17">
        <f t="shared" si="1"/>
        <v>-4.4033130560342615</v>
      </c>
      <c r="C55" s="18">
        <f t="shared" si="2"/>
        <v>-0.508662897029897</v>
      </c>
      <c r="D55" s="18">
        <f t="shared" si="3"/>
        <v>-3.4913371029701032</v>
      </c>
      <c r="E55" s="20">
        <f t="shared" si="0"/>
        <v>0</v>
      </c>
      <c r="F55">
        <f t="shared" si="4"/>
        <v>0</v>
      </c>
    </row>
    <row r="56" spans="2:6" ht="13.5" thickBot="1">
      <c r="B56" s="17">
        <f t="shared" si="1"/>
        <v>-4.332627377915607</v>
      </c>
      <c r="C56" s="18">
        <f t="shared" si="2"/>
        <v>-0.40035956671551975</v>
      </c>
      <c r="D56" s="18">
        <f t="shared" si="3"/>
        <v>-3.5996404332844802</v>
      </c>
      <c r="E56" s="20">
        <f t="shared" si="0"/>
        <v>0</v>
      </c>
      <c r="F56">
        <f t="shared" si="4"/>
        <v>0</v>
      </c>
    </row>
    <row r="57" spans="2:6" ht="13.5" thickBot="1">
      <c r="B57" s="17">
        <f t="shared" si="1"/>
        <v>-4.261941699796952</v>
      </c>
      <c r="C57" s="18">
        <f t="shared" si="2"/>
        <v>-0.3018775819394899</v>
      </c>
      <c r="D57" s="18">
        <f t="shared" si="3"/>
        <v>-3.6981224180605103</v>
      </c>
      <c r="E57" s="20">
        <f t="shared" si="0"/>
        <v>0</v>
      </c>
      <c r="F57">
        <f t="shared" si="4"/>
        <v>0</v>
      </c>
    </row>
    <row r="58" spans="2:6" ht="13.5" thickBot="1">
      <c r="B58" s="17">
        <f t="shared" si="1"/>
        <v>-4.1912560216782975</v>
      </c>
      <c r="C58" s="18">
        <f t="shared" si="2"/>
        <v>-0.2115937129783394</v>
      </c>
      <c r="D58" s="18">
        <f t="shared" si="3"/>
        <v>-3.788406287021661</v>
      </c>
      <c r="E58" s="20">
        <f t="shared" si="0"/>
        <v>0</v>
      </c>
      <c r="F58">
        <f t="shared" si="4"/>
        <v>0</v>
      </c>
    </row>
    <row r="59" spans="2:6" ht="13.5" thickBot="1">
      <c r="B59" s="17">
        <f t="shared" si="1"/>
        <v>-4.120570343559643</v>
      </c>
      <c r="C59" s="18">
        <f t="shared" si="2"/>
        <v>-0.12832123001425866</v>
      </c>
      <c r="D59" s="18">
        <f t="shared" si="3"/>
        <v>-3.871678769985741</v>
      </c>
      <c r="E59" s="20">
        <f t="shared" si="0"/>
        <v>0</v>
      </c>
      <c r="F59">
        <f t="shared" si="4"/>
        <v>0</v>
      </c>
    </row>
    <row r="60" spans="2:6" ht="13.5" thickBot="1">
      <c r="B60" s="17">
        <f t="shared" si="1"/>
        <v>-4.049884665440988</v>
      </c>
      <c r="C60" s="18">
        <f t="shared" si="2"/>
        <v>-0.05116115125188281</v>
      </c>
      <c r="D60" s="18">
        <f t="shared" si="3"/>
        <v>-3.9488388487481174</v>
      </c>
      <c r="E60" s="20">
        <f t="shared" si="0"/>
        <v>0</v>
      </c>
      <c r="F60">
        <f t="shared" si="4"/>
        <v>0</v>
      </c>
    </row>
    <row r="61" spans="2:6" ht="13.5" thickBot="1">
      <c r="B61" s="17">
        <f t="shared" si="1"/>
        <v>-3.9791989873223335</v>
      </c>
      <c r="C61" s="18">
        <f t="shared" si="2"/>
        <v>0.020586887164778744</v>
      </c>
      <c r="D61" s="18">
        <f t="shared" si="3"/>
        <v>-4.020586887164779</v>
      </c>
      <c r="E61" s="20">
        <f t="shared" si="0"/>
        <v>0</v>
      </c>
      <c r="F61">
        <f t="shared" si="4"/>
        <v>0</v>
      </c>
    </row>
    <row r="62" spans="2:6" ht="13.5" thickBot="1">
      <c r="B62" s="17">
        <f t="shared" si="1"/>
        <v>-3.908513309203679</v>
      </c>
      <c r="C62" s="18">
        <f t="shared" si="2"/>
        <v>0.08748100556446303</v>
      </c>
      <c r="D62" s="18">
        <f t="shared" si="3"/>
        <v>-4.087481005564463</v>
      </c>
      <c r="E62" s="20">
        <f t="shared" si="0"/>
        <v>0</v>
      </c>
      <c r="F62">
        <f t="shared" si="4"/>
        <v>0</v>
      </c>
    </row>
    <row r="63" spans="2:6" ht="13.5" thickBot="1">
      <c r="B63" s="17">
        <f t="shared" si="1"/>
        <v>-3.837827631085024</v>
      </c>
      <c r="C63" s="18">
        <f t="shared" si="2"/>
        <v>0.1499743250607457</v>
      </c>
      <c r="D63" s="18">
        <f t="shared" si="3"/>
        <v>-4.149974325060746</v>
      </c>
      <c r="E63" s="20">
        <f t="shared" si="0"/>
        <v>0</v>
      </c>
      <c r="F63">
        <f t="shared" si="4"/>
        <v>0</v>
      </c>
    </row>
    <row r="64" spans="2:6" ht="13.5" thickBot="1">
      <c r="B64" s="17">
        <f t="shared" si="1"/>
        <v>-3.7671419529663694</v>
      </c>
      <c r="C64" s="18">
        <f t="shared" si="2"/>
        <v>0.20844047193176696</v>
      </c>
      <c r="D64" s="18">
        <f t="shared" si="3"/>
        <v>-4.208440471931767</v>
      </c>
      <c r="E64" s="20">
        <f t="shared" si="0"/>
        <v>0</v>
      </c>
      <c r="F64">
        <f t="shared" si="4"/>
        <v>0</v>
      </c>
    </row>
    <row r="65" spans="2:6" ht="13.5" thickBot="1">
      <c r="B65" s="17">
        <f t="shared" si="1"/>
        <v>-3.6964562748477148</v>
      </c>
      <c r="C65" s="18">
        <f t="shared" si="2"/>
        <v>0.2631915755255485</v>
      </c>
      <c r="D65" s="18">
        <f t="shared" si="3"/>
        <v>-4.263191575525548</v>
      </c>
      <c r="E65" s="20">
        <f t="shared" si="0"/>
        <v>0</v>
      </c>
      <c r="F65">
        <f t="shared" si="4"/>
        <v>0</v>
      </c>
    </row>
    <row r="66" spans="2:6" ht="13.5" thickBot="1">
      <c r="B66" s="17">
        <f t="shared" si="1"/>
        <v>-3.62577059672906</v>
      </c>
      <c r="C66" s="18">
        <f t="shared" si="2"/>
        <v>0.31449129763134653</v>
      </c>
      <c r="D66" s="18">
        <f t="shared" si="3"/>
        <v>-4.3144912976313465</v>
      </c>
      <c r="E66" s="20">
        <f t="shared" si="0"/>
        <v>0</v>
      </c>
      <c r="F66">
        <f t="shared" si="4"/>
        <v>0</v>
      </c>
    </row>
    <row r="67" spans="2:6" ht="13.5" thickBot="1">
      <c r="B67" s="17">
        <f t="shared" si="1"/>
        <v>-3.5550849186104054</v>
      </c>
      <c r="C67" s="18">
        <f t="shared" si="2"/>
        <v>0.36256447444518836</v>
      </c>
      <c r="D67" s="18">
        <f t="shared" si="3"/>
        <v>-4.362564474445188</v>
      </c>
      <c r="E67" s="20">
        <f t="shared" si="0"/>
        <v>0</v>
      </c>
      <c r="F67">
        <f t="shared" si="4"/>
        <v>0</v>
      </c>
    </row>
    <row r="68" spans="2:6" ht="13.5" thickBot="1">
      <c r="B68" s="17">
        <f t="shared" si="1"/>
        <v>-3.4843992404917508</v>
      </c>
      <c r="C68" s="18">
        <f t="shared" si="2"/>
        <v>0.40760438918596265</v>
      </c>
      <c r="D68" s="18">
        <f t="shared" si="3"/>
        <v>-4.407604389185963</v>
      </c>
      <c r="E68" s="20">
        <f t="shared" si="0"/>
        <v>0</v>
      </c>
      <c r="F68">
        <f t="shared" si="4"/>
        <v>0</v>
      </c>
    </row>
    <row r="69" spans="2:6" ht="13.5" thickBot="1">
      <c r="B69" s="17">
        <f t="shared" si="1"/>
        <v>-3.413713562373096</v>
      </c>
      <c r="C69" s="18">
        <f t="shared" si="2"/>
        <v>0.44977834988440746</v>
      </c>
      <c r="D69" s="18">
        <f t="shared" si="3"/>
        <v>-4.449778349884408</v>
      </c>
      <c r="E69" s="20">
        <f t="shared" si="0"/>
        <v>0</v>
      </c>
      <c r="F69">
        <f t="shared" si="4"/>
        <v>0</v>
      </c>
    </row>
    <row r="70" spans="2:6" ht="13.5" thickBot="1">
      <c r="B70" s="17">
        <f t="shared" si="1"/>
        <v>-3.3430278842544414</v>
      </c>
      <c r="C70" s="18">
        <f t="shared" si="2"/>
        <v>0.4892320305899647</v>
      </c>
      <c r="D70" s="18">
        <f t="shared" si="3"/>
        <v>-4.489232030589965</v>
      </c>
      <c r="E70" s="20">
        <f t="shared" si="0"/>
        <v>0</v>
      </c>
      <c r="F70">
        <f t="shared" si="4"/>
        <v>0</v>
      </c>
    </row>
    <row r="71" spans="2:6" ht="13.5" thickBot="1">
      <c r="B71" s="17">
        <f t="shared" si="1"/>
        <v>-3.2723422061357867</v>
      </c>
      <c r="C71" s="18">
        <f t="shared" si="2"/>
        <v>0.5260928942708185</v>
      </c>
      <c r="D71" s="18">
        <f t="shared" si="3"/>
        <v>-4.5260928942708185</v>
      </c>
      <c r="E71" s="20">
        <f t="shared" si="0"/>
        <v>0</v>
      </c>
      <c r="F71">
        <f t="shared" si="4"/>
        <v>0</v>
      </c>
    </row>
    <row r="72" spans="2:6" ht="13.5" thickBot="1">
      <c r="B72" s="17">
        <f t="shared" si="1"/>
        <v>-3.201656528017132</v>
      </c>
      <c r="C72" s="18">
        <f t="shared" si="2"/>
        <v>0.5604729228550362</v>
      </c>
      <c r="D72" s="18">
        <f t="shared" si="3"/>
        <v>-4.560472922855036</v>
      </c>
      <c r="E72" s="20">
        <f t="shared" si="0"/>
        <v>0</v>
      </c>
      <c r="F72">
        <f t="shared" si="4"/>
        <v>0</v>
      </c>
    </row>
    <row r="73" spans="2:6" ht="13.5" thickBot="1">
      <c r="B73" s="17">
        <f t="shared" si="1"/>
        <v>-3.1309708498984774</v>
      </c>
      <c r="C73" s="18">
        <f t="shared" si="2"/>
        <v>0.592470816938913</v>
      </c>
      <c r="D73" s="18">
        <f t="shared" si="3"/>
        <v>-4.5924708169389135</v>
      </c>
      <c r="E73" s="20">
        <f t="shared" si="0"/>
        <v>0</v>
      </c>
      <c r="F73">
        <f t="shared" si="4"/>
        <v>0</v>
      </c>
    </row>
    <row r="74" spans="2:6" ht="13.5" thickBot="1">
      <c r="B74" s="17">
        <f t="shared" si="1"/>
        <v>-3.0602851717798227</v>
      </c>
      <c r="C74" s="18">
        <f t="shared" si="2"/>
        <v>0.6221737841920074</v>
      </c>
      <c r="D74" s="18">
        <f t="shared" si="3"/>
        <v>-4.622173784192007</v>
      </c>
      <c r="E74" s="20">
        <f t="shared" si="0"/>
        <v>0</v>
      </c>
      <c r="F74">
        <f t="shared" si="4"/>
        <v>0</v>
      </c>
    </row>
    <row r="75" spans="2:6" ht="13.5" thickBot="1">
      <c r="B75" s="17">
        <f t="shared" si="1"/>
        <v>-2.989599493661168</v>
      </c>
      <c r="C75" s="18">
        <f t="shared" si="2"/>
        <v>0.6496590048807334</v>
      </c>
      <c r="D75" s="18">
        <f t="shared" si="3"/>
        <v>-4.649659004880734</v>
      </c>
      <c r="E75" s="20">
        <f t="shared" si="0"/>
        <v>0</v>
      </c>
      <c r="F75">
        <f t="shared" si="4"/>
        <v>0</v>
      </c>
    </row>
    <row r="76" spans="2:6" ht="13.5" thickBot="1">
      <c r="B76" s="17">
        <f t="shared" si="1"/>
        <v>-2.9189138155425134</v>
      </c>
      <c r="C76" s="18">
        <f t="shared" si="2"/>
        <v>0.6749948410427073</v>
      </c>
      <c r="D76" s="18">
        <f t="shared" si="3"/>
        <v>-4.674994841042707</v>
      </c>
      <c r="E76" s="20">
        <f t="shared" si="0"/>
        <v>0</v>
      </c>
      <c r="F76">
        <f t="shared" si="4"/>
        <v>0</v>
      </c>
    </row>
    <row r="77" spans="2:6" ht="13.5" thickBot="1">
      <c r="B77" s="17">
        <f t="shared" si="1"/>
        <v>-2.8482281374238587</v>
      </c>
      <c r="C77" s="18">
        <f t="shared" si="2"/>
        <v>0.6982418399547607</v>
      </c>
      <c r="D77" s="18">
        <f t="shared" si="3"/>
        <v>-4.698241839954761</v>
      </c>
      <c r="E77" s="20">
        <f t="shared" si="0"/>
        <v>0</v>
      </c>
      <c r="F77">
        <f t="shared" si="4"/>
        <v>0</v>
      </c>
    </row>
    <row r="78" spans="2:6" ht="13.5" thickBot="1">
      <c r="B78" s="17">
        <f t="shared" si="1"/>
        <v>-2.777542459305204</v>
      </c>
      <c r="C78" s="18">
        <f t="shared" si="2"/>
        <v>0.7194535708442635</v>
      </c>
      <c r="D78" s="18">
        <f t="shared" si="3"/>
        <v>-4.719453570844264</v>
      </c>
      <c r="E78" s="20">
        <f t="shared" si="0"/>
        <v>0</v>
      </c>
      <c r="F78">
        <f t="shared" si="4"/>
        <v>0</v>
      </c>
    </row>
    <row r="79" spans="2:6" ht="13.5" thickBot="1">
      <c r="B79" s="17">
        <f t="shared" si="1"/>
        <v>-2.7068567811865494</v>
      </c>
      <c r="C79" s="18">
        <f t="shared" si="2"/>
        <v>0.7386773250769414</v>
      </c>
      <c r="D79" s="18">
        <f t="shared" si="3"/>
        <v>-4.738677325076941</v>
      </c>
      <c r="E79" s="20">
        <f t="shared" si="0"/>
        <v>0</v>
      </c>
      <c r="F79">
        <f t="shared" si="4"/>
        <v>0</v>
      </c>
    </row>
    <row r="80" spans="2:6" ht="13.5" thickBot="1">
      <c r="B80" s="17">
        <f t="shared" si="1"/>
        <v>-2.6361711030678947</v>
      </c>
      <c r="C80" s="18">
        <f t="shared" si="2"/>
        <v>0.7559547034777943</v>
      </c>
      <c r="D80" s="18">
        <f t="shared" si="3"/>
        <v>-4.755954703477794</v>
      </c>
      <c r="E80" s="20">
        <f t="shared" si="0"/>
        <v>0</v>
      </c>
      <c r="F80">
        <f t="shared" si="4"/>
        <v>0</v>
      </c>
    </row>
    <row r="81" spans="2:6" ht="13.5" thickBot="1">
      <c r="B81" s="17">
        <f t="shared" si="1"/>
        <v>-2.56548542494924</v>
      </c>
      <c r="C81" s="18">
        <f t="shared" si="2"/>
        <v>0.7713221094217788</v>
      </c>
      <c r="D81" s="18">
        <f t="shared" si="3"/>
        <v>-4.771322109421779</v>
      </c>
      <c r="E81" s="20">
        <f aca="true" t="shared" si="5" ref="E81:E112">IF($E$17&lt;&gt;0,0,IF($B$7=$K$42,C81,($E$18*F81)+$G$18))</f>
        <v>0</v>
      </c>
      <c r="F81">
        <f t="shared" si="4"/>
        <v>0</v>
      </c>
    </row>
    <row r="82" spans="2:6" ht="13.5" thickBot="1">
      <c r="B82" s="17">
        <f aca="true" t="shared" si="6" ref="B82:B115">B81+$C$45</f>
        <v>-2.4947997468305854</v>
      </c>
      <c r="C82" s="18">
        <f t="shared" si="2"/>
        <v>0.7848111624554344</v>
      </c>
      <c r="D82" s="18">
        <f t="shared" si="3"/>
        <v>-4.784811162455434</v>
      </c>
      <c r="E82" s="20">
        <f t="shared" si="5"/>
        <v>0</v>
      </c>
      <c r="F82">
        <f aca="true" t="shared" si="7" ref="F82:F113">IF($E$17&lt;&gt;0,0,IF($B$7=$K$42,$B$6,F81+$C$45))</f>
        <v>0</v>
      </c>
    </row>
    <row r="83" spans="2:6" ht="13.5" thickBot="1">
      <c r="B83" s="17">
        <f t="shared" si="6"/>
        <v>-2.4241140687119307</v>
      </c>
      <c r="C83" s="18">
        <f t="shared" si="2"/>
        <v>0.7964490441845373</v>
      </c>
      <c r="D83" s="18">
        <f t="shared" si="3"/>
        <v>-4.796449044184538</v>
      </c>
      <c r="E83" s="20">
        <f t="shared" si="5"/>
        <v>0</v>
      </c>
      <c r="F83">
        <f t="shared" si="7"/>
        <v>0</v>
      </c>
    </row>
    <row r="84" spans="2:6" ht="13.5" thickBot="1">
      <c r="B84" s="17">
        <f t="shared" si="6"/>
        <v>-2.353428390593276</v>
      </c>
      <c r="C84" s="18">
        <f t="shared" si="2"/>
        <v>0.8062587857720191</v>
      </c>
      <c r="D84" s="18">
        <f t="shared" si="3"/>
        <v>-4.80625878577202</v>
      </c>
      <c r="E84" s="20">
        <f t="shared" si="5"/>
        <v>0</v>
      </c>
      <c r="F84">
        <f t="shared" si="7"/>
        <v>0</v>
      </c>
    </row>
    <row r="85" spans="2:6" ht="13.5" thickBot="1">
      <c r="B85" s="17">
        <f t="shared" si="6"/>
        <v>-2.2827427124746213</v>
      </c>
      <c r="C85" s="18">
        <f t="shared" si="2"/>
        <v>0.8142595044775978</v>
      </c>
      <c r="D85" s="18">
        <f t="shared" si="3"/>
        <v>-4.814259504477597</v>
      </c>
      <c r="E85" s="20">
        <f t="shared" si="5"/>
        <v>0</v>
      </c>
      <c r="F85">
        <f t="shared" si="7"/>
        <v>0</v>
      </c>
    </row>
    <row r="86" spans="2:6" ht="13.5" thickBot="1">
      <c r="B86" s="17">
        <f t="shared" si="6"/>
        <v>-2.2120570343559667</v>
      </c>
      <c r="C86" s="18">
        <f t="shared" si="2"/>
        <v>0.8204665951186434</v>
      </c>
      <c r="D86" s="18">
        <f t="shared" si="3"/>
        <v>-4.820466595118644</v>
      </c>
      <c r="E86" s="20">
        <f t="shared" si="5"/>
        <v>0</v>
      </c>
      <c r="F86">
        <f t="shared" si="7"/>
        <v>0</v>
      </c>
    </row>
    <row r="87" spans="2:6" ht="13.5" thickBot="1">
      <c r="B87" s="17">
        <f t="shared" si="6"/>
        <v>-2.141371356237312</v>
      </c>
      <c r="C87" s="18">
        <f t="shared" si="2"/>
        <v>0.8248918810523747</v>
      </c>
      <c r="D87" s="18">
        <f t="shared" si="3"/>
        <v>-4.824891881052375</v>
      </c>
      <c r="E87" s="20">
        <f t="shared" si="5"/>
        <v>0</v>
      </c>
      <c r="F87">
        <f t="shared" si="7"/>
        <v>0</v>
      </c>
    </row>
    <row r="88" spans="2:6" ht="13.5" thickBot="1">
      <c r="B88" s="17">
        <f t="shared" si="6"/>
        <v>-2.0706856781186573</v>
      </c>
      <c r="C88" s="18">
        <f t="shared" si="2"/>
        <v>0.8275437282045535</v>
      </c>
      <c r="D88" s="18">
        <f t="shared" si="3"/>
        <v>-4.827543728204553</v>
      </c>
      <c r="E88" s="20">
        <f t="shared" si="5"/>
        <v>0</v>
      </c>
      <c r="F88">
        <f t="shared" si="7"/>
        <v>0</v>
      </c>
    </row>
    <row r="89" spans="2:6" ht="13.5" thickBot="1">
      <c r="B89" s="17">
        <f t="shared" si="6"/>
        <v>-2.0000000000000027</v>
      </c>
      <c r="C89" s="18">
        <f t="shared" si="2"/>
        <v>0.8284271247461903</v>
      </c>
      <c r="D89" s="18">
        <f t="shared" si="3"/>
        <v>-4.82842712474619</v>
      </c>
      <c r="E89" s="20">
        <f t="shared" si="5"/>
        <v>0</v>
      </c>
      <c r="F89">
        <f t="shared" si="7"/>
        <v>0</v>
      </c>
    </row>
    <row r="90" spans="2:6" ht="13.5" thickBot="1">
      <c r="B90" s="17">
        <f t="shared" si="6"/>
        <v>-1.929314321881348</v>
      </c>
      <c r="C90" s="18">
        <f t="shared" si="2"/>
        <v>0.8275437282045535</v>
      </c>
      <c r="D90" s="18">
        <f t="shared" si="3"/>
        <v>-4.827543728204553</v>
      </c>
      <c r="E90" s="20">
        <f t="shared" si="5"/>
        <v>0</v>
      </c>
      <c r="F90">
        <f t="shared" si="7"/>
        <v>0</v>
      </c>
    </row>
    <row r="91" spans="2:6" ht="13.5" thickBot="1">
      <c r="B91" s="17">
        <f t="shared" si="6"/>
        <v>-1.8586286437626933</v>
      </c>
      <c r="C91" s="18">
        <f t="shared" si="2"/>
        <v>0.8248918810523747</v>
      </c>
      <c r="D91" s="18">
        <f t="shared" si="3"/>
        <v>-4.824891881052375</v>
      </c>
      <c r="E91" s="20">
        <f t="shared" si="5"/>
        <v>0</v>
      </c>
      <c r="F91">
        <f t="shared" si="7"/>
        <v>0</v>
      </c>
    </row>
    <row r="92" spans="2:6" ht="13.5" thickBot="1">
      <c r="B92" s="17">
        <f t="shared" si="6"/>
        <v>-1.7879429656440387</v>
      </c>
      <c r="C92" s="18">
        <f t="shared" si="2"/>
        <v>0.8204665951186434</v>
      </c>
      <c r="D92" s="18">
        <f t="shared" si="3"/>
        <v>-4.820466595118644</v>
      </c>
      <c r="E92" s="20">
        <f t="shared" si="5"/>
        <v>0</v>
      </c>
      <c r="F92">
        <f t="shared" si="7"/>
        <v>0</v>
      </c>
    </row>
    <row r="93" spans="2:6" ht="13.5" thickBot="1">
      <c r="B93" s="17">
        <f t="shared" si="6"/>
        <v>-1.717257287525384</v>
      </c>
      <c r="C93" s="18">
        <f t="shared" si="2"/>
        <v>0.8142595044775982</v>
      </c>
      <c r="D93" s="18">
        <f t="shared" si="3"/>
        <v>-4.814259504477598</v>
      </c>
      <c r="E93" s="20">
        <f t="shared" si="5"/>
        <v>0</v>
      </c>
      <c r="F93">
        <f t="shared" si="7"/>
        <v>0</v>
      </c>
    </row>
    <row r="94" spans="2:6" ht="13.5" thickBot="1">
      <c r="B94" s="17">
        <f t="shared" si="6"/>
        <v>-1.6465716094067293</v>
      </c>
      <c r="C94" s="18">
        <f t="shared" si="2"/>
        <v>0.8062587857720196</v>
      </c>
      <c r="D94" s="18">
        <f t="shared" si="3"/>
        <v>-4.80625878577202</v>
      </c>
      <c r="E94" s="20">
        <f t="shared" si="5"/>
        <v>0</v>
      </c>
      <c r="F94">
        <f t="shared" si="7"/>
        <v>0</v>
      </c>
    </row>
    <row r="95" spans="2:6" ht="13.5" thickBot="1">
      <c r="B95" s="17">
        <f t="shared" si="6"/>
        <v>-1.5758859312880746</v>
      </c>
      <c r="C95" s="18">
        <f t="shared" si="2"/>
        <v>0.7964490441845378</v>
      </c>
      <c r="D95" s="18">
        <f t="shared" si="3"/>
        <v>-4.796449044184538</v>
      </c>
      <c r="E95" s="20">
        <f t="shared" si="5"/>
        <v>0</v>
      </c>
      <c r="F95">
        <f t="shared" si="7"/>
        <v>0</v>
      </c>
    </row>
    <row r="96" spans="2:6" ht="13.5" thickBot="1">
      <c r="B96" s="17">
        <f t="shared" si="6"/>
        <v>-1.50520025316942</v>
      </c>
      <c r="C96" s="18">
        <f t="shared" si="2"/>
        <v>0.7848111624554353</v>
      </c>
      <c r="D96" s="18">
        <f t="shared" si="3"/>
        <v>-4.784811162455435</v>
      </c>
      <c r="E96" s="20">
        <f t="shared" si="5"/>
        <v>0</v>
      </c>
      <c r="F96">
        <f t="shared" si="7"/>
        <v>0</v>
      </c>
    </row>
    <row r="97" spans="2:6" ht="13.5" thickBot="1">
      <c r="B97" s="17">
        <f t="shared" si="6"/>
        <v>-1.4345145750507653</v>
      </c>
      <c r="C97" s="18">
        <f t="shared" si="2"/>
        <v>0.7713221094217801</v>
      </c>
      <c r="D97" s="18">
        <f t="shared" si="3"/>
        <v>-4.77132210942178</v>
      </c>
      <c r="E97" s="20">
        <f t="shared" si="5"/>
        <v>0</v>
      </c>
      <c r="F97">
        <f t="shared" si="7"/>
        <v>0</v>
      </c>
    </row>
    <row r="98" spans="2:6" ht="13.5" thickBot="1">
      <c r="B98" s="17">
        <f t="shared" si="6"/>
        <v>-1.3638288969321106</v>
      </c>
      <c r="C98" s="18">
        <f t="shared" si="2"/>
        <v>0.7559547034777956</v>
      </c>
      <c r="D98" s="18">
        <f t="shared" si="3"/>
        <v>-4.755954703477796</v>
      </c>
      <c r="E98" s="20">
        <f t="shared" si="5"/>
        <v>0</v>
      </c>
      <c r="F98">
        <f t="shared" si="7"/>
        <v>0</v>
      </c>
    </row>
    <row r="99" spans="2:6" ht="13.5" thickBot="1">
      <c r="B99" s="17">
        <f t="shared" si="6"/>
        <v>-1.293143218813456</v>
      </c>
      <c r="C99" s="18">
        <f t="shared" si="2"/>
        <v>0.7386773250769427</v>
      </c>
      <c r="D99" s="18">
        <f t="shared" si="3"/>
        <v>-4.738677325076942</v>
      </c>
      <c r="E99" s="20">
        <f t="shared" si="5"/>
        <v>0</v>
      </c>
      <c r="F99">
        <f t="shared" si="7"/>
        <v>0</v>
      </c>
    </row>
    <row r="100" spans="2:6" ht="13.5" thickBot="1">
      <c r="B100" s="17">
        <f t="shared" si="6"/>
        <v>-1.2224575406948013</v>
      </c>
      <c r="C100" s="18">
        <f t="shared" si="2"/>
        <v>0.7194535708442649</v>
      </c>
      <c r="D100" s="18">
        <f t="shared" si="3"/>
        <v>-4.719453570844265</v>
      </c>
      <c r="E100" s="20">
        <f t="shared" si="5"/>
        <v>0</v>
      </c>
      <c r="F100">
        <f t="shared" si="7"/>
        <v>0</v>
      </c>
    </row>
    <row r="101" spans="2:6" ht="13.5" thickBot="1">
      <c r="B101" s="17">
        <f t="shared" si="6"/>
        <v>-1.1517718625761466</v>
      </c>
      <c r="C101" s="18">
        <f t="shared" si="2"/>
        <v>0.6982418399547621</v>
      </c>
      <c r="D101" s="18">
        <f t="shared" si="3"/>
        <v>-4.698241839954762</v>
      </c>
      <c r="E101" s="20">
        <f t="shared" si="5"/>
        <v>0</v>
      </c>
      <c r="F101">
        <f t="shared" si="7"/>
        <v>0</v>
      </c>
    </row>
    <row r="102" spans="2:6" ht="13.5" thickBot="1">
      <c r="B102" s="17">
        <f t="shared" si="6"/>
        <v>-1.081086184457492</v>
      </c>
      <c r="C102" s="18">
        <f t="shared" si="2"/>
        <v>0.6749948410427091</v>
      </c>
      <c r="D102" s="18">
        <f t="shared" si="3"/>
        <v>-4.674994841042709</v>
      </c>
      <c r="E102" s="20">
        <f t="shared" si="5"/>
        <v>0</v>
      </c>
      <c r="F102">
        <f t="shared" si="7"/>
        <v>0</v>
      </c>
    </row>
    <row r="103" spans="2:6" ht="13.5" thickBot="1">
      <c r="B103" s="17">
        <f t="shared" si="6"/>
        <v>-1.0104005063388373</v>
      </c>
      <c r="C103" s="18">
        <f t="shared" si="2"/>
        <v>0.6496590048807356</v>
      </c>
      <c r="D103" s="18">
        <f t="shared" si="3"/>
        <v>-4.649659004880736</v>
      </c>
      <c r="E103" s="20">
        <f t="shared" si="5"/>
        <v>0</v>
      </c>
      <c r="F103">
        <f t="shared" si="7"/>
        <v>0</v>
      </c>
    </row>
    <row r="104" spans="2:6" ht="13.5" thickBot="1">
      <c r="B104" s="17">
        <f t="shared" si="6"/>
        <v>-0.9397148282201825</v>
      </c>
      <c r="C104" s="18">
        <f t="shared" si="2"/>
        <v>0.6221737841920096</v>
      </c>
      <c r="D104" s="18">
        <f t="shared" si="3"/>
        <v>-4.622173784192009</v>
      </c>
      <c r="E104" s="20">
        <f t="shared" si="5"/>
        <v>0</v>
      </c>
      <c r="F104">
        <f t="shared" si="7"/>
        <v>0</v>
      </c>
    </row>
    <row r="105" spans="2:6" ht="13.5" thickBot="1">
      <c r="B105" s="17">
        <f t="shared" si="6"/>
        <v>-0.8690291501015277</v>
      </c>
      <c r="C105" s="18">
        <f t="shared" si="2"/>
        <v>0.5924708169389152</v>
      </c>
      <c r="D105" s="18">
        <f t="shared" si="3"/>
        <v>-4.592470816938915</v>
      </c>
      <c r="E105" s="20">
        <f t="shared" si="5"/>
        <v>0</v>
      </c>
      <c r="F105">
        <f t="shared" si="7"/>
        <v>0</v>
      </c>
    </row>
    <row r="106" spans="2:6" ht="13.5" thickBot="1">
      <c r="B106" s="17">
        <f t="shared" si="6"/>
        <v>-0.7983434719828729</v>
      </c>
      <c r="C106" s="18">
        <f t="shared" si="2"/>
        <v>0.5604729228550385</v>
      </c>
      <c r="D106" s="18">
        <f t="shared" si="3"/>
        <v>-4.5604729228550385</v>
      </c>
      <c r="E106" s="20">
        <f t="shared" si="5"/>
        <v>0</v>
      </c>
      <c r="F106">
        <f t="shared" si="7"/>
        <v>0</v>
      </c>
    </row>
    <row r="107" spans="2:6" ht="13.5" thickBot="1">
      <c r="B107" s="17">
        <f t="shared" si="6"/>
        <v>-0.7276577938642181</v>
      </c>
      <c r="C107" s="18">
        <f t="shared" si="2"/>
        <v>0.5260928942708207</v>
      </c>
      <c r="D107" s="18">
        <f t="shared" si="3"/>
        <v>-4.526092894270821</v>
      </c>
      <c r="E107" s="20">
        <f t="shared" si="5"/>
        <v>0</v>
      </c>
      <c r="F107">
        <f t="shared" si="7"/>
        <v>0</v>
      </c>
    </row>
    <row r="108" spans="2:6" ht="13.5" thickBot="1">
      <c r="B108" s="17">
        <f t="shared" si="6"/>
        <v>-0.6569721157455634</v>
      </c>
      <c r="C108" s="18">
        <f t="shared" si="2"/>
        <v>0.48923203058996734</v>
      </c>
      <c r="D108" s="18">
        <f t="shared" si="3"/>
        <v>-4.489232030589967</v>
      </c>
      <c r="E108" s="20">
        <f t="shared" si="5"/>
        <v>0</v>
      </c>
      <c r="F108">
        <f t="shared" si="7"/>
        <v>0</v>
      </c>
    </row>
    <row r="109" spans="2:6" ht="13.5" thickBot="1">
      <c r="B109" s="17">
        <f t="shared" si="6"/>
        <v>-0.5862864376269086</v>
      </c>
      <c r="C109" s="18">
        <f t="shared" si="2"/>
        <v>0.4497783498844101</v>
      </c>
      <c r="D109" s="18">
        <f t="shared" si="3"/>
        <v>-4.44977834988441</v>
      </c>
      <c r="E109" s="20">
        <f t="shared" si="5"/>
        <v>0</v>
      </c>
      <c r="F109">
        <f t="shared" si="7"/>
        <v>0</v>
      </c>
    </row>
    <row r="110" spans="2:6" ht="13.5" thickBot="1">
      <c r="B110" s="17">
        <f t="shared" si="6"/>
        <v>-0.5156007595082538</v>
      </c>
      <c r="C110" s="18">
        <f t="shared" si="2"/>
        <v>0.40760438918596575</v>
      </c>
      <c r="D110" s="18">
        <f t="shared" si="3"/>
        <v>-4.407604389185966</v>
      </c>
      <c r="E110" s="20">
        <f t="shared" si="5"/>
        <v>0</v>
      </c>
      <c r="F110">
        <f t="shared" si="7"/>
        <v>0</v>
      </c>
    </row>
    <row r="111" spans="2:6" ht="13.5" thickBot="1">
      <c r="B111" s="17">
        <f t="shared" si="6"/>
        <v>-0.444915081389599</v>
      </c>
      <c r="C111" s="18">
        <f t="shared" si="2"/>
        <v>0.36256447444519146</v>
      </c>
      <c r="D111" s="18">
        <f t="shared" si="3"/>
        <v>-4.3625644744451915</v>
      </c>
      <c r="E111" s="20">
        <f t="shared" si="5"/>
        <v>0</v>
      </c>
      <c r="F111">
        <f t="shared" si="7"/>
        <v>0</v>
      </c>
    </row>
    <row r="112" spans="2:6" ht="13.5" thickBot="1">
      <c r="B112" s="17">
        <f t="shared" si="6"/>
        <v>-0.3742294032709442</v>
      </c>
      <c r="C112" s="18">
        <f t="shared" si="2"/>
        <v>0.31449129763134964</v>
      </c>
      <c r="D112" s="18">
        <f t="shared" si="3"/>
        <v>-4.314491297631349</v>
      </c>
      <c r="E112" s="20">
        <f t="shared" si="5"/>
        <v>0</v>
      </c>
      <c r="F112">
        <f t="shared" si="7"/>
        <v>0</v>
      </c>
    </row>
    <row r="113" spans="2:6" ht="13.5" thickBot="1">
      <c r="B113" s="17">
        <f t="shared" si="6"/>
        <v>-0.30354372515228945</v>
      </c>
      <c r="C113" s="18">
        <f t="shared" si="2"/>
        <v>0.2631915755255516</v>
      </c>
      <c r="D113" s="18">
        <f t="shared" si="3"/>
        <v>-4.263191575525552</v>
      </c>
      <c r="E113" s="20">
        <f aca="true" t="shared" si="8" ref="E113:E144">IF($E$17&lt;&gt;0,0,IF($B$7=$K$42,C113,($E$18*F113)+$G$18))</f>
        <v>0</v>
      </c>
      <c r="F113">
        <f t="shared" si="7"/>
        <v>0</v>
      </c>
    </row>
    <row r="114" spans="2:6" ht="13.5" thickBot="1">
      <c r="B114" s="17">
        <f t="shared" si="6"/>
        <v>-0.2328580470336347</v>
      </c>
      <c r="C114" s="18">
        <f aca="true" t="shared" si="9" ref="C114:C129">(-($B$12)+SQRT($B$12^2-4*(B114^2+$B$11*B114+$B$13)))/2</f>
        <v>0.20844047193177007</v>
      </c>
      <c r="D114" s="18">
        <f aca="true" t="shared" si="10" ref="D114:D129">(-($B$12)-SQRT($B$12^2-4*(B114^2+$B$11*B114+$B$13)))/(2)</f>
        <v>-4.20844047193177</v>
      </c>
      <c r="E114" s="20">
        <f t="shared" si="8"/>
        <v>0</v>
      </c>
      <c r="F114">
        <f aca="true" t="shared" si="11" ref="F114:F129">IF($E$17&lt;&gt;0,0,IF($B$7=$K$42,$B$6,F113+$C$45))</f>
        <v>0</v>
      </c>
    </row>
    <row r="115" spans="2:6" ht="13.5" thickBot="1">
      <c r="B115" s="17">
        <f t="shared" si="6"/>
        <v>-0.16217236891497994</v>
      </c>
      <c r="C115" s="18">
        <f t="shared" si="9"/>
        <v>0.14997432506074926</v>
      </c>
      <c r="D115" s="18">
        <f t="shared" si="10"/>
        <v>-4.149974325060749</v>
      </c>
      <c r="E115" s="20">
        <f t="shared" si="8"/>
        <v>0</v>
      </c>
      <c r="F115">
        <f t="shared" si="11"/>
        <v>0</v>
      </c>
    </row>
    <row r="116" spans="2:6" ht="13.5" thickBot="1">
      <c r="B116" s="17">
        <f aca="true" t="shared" si="12" ref="B116:B129">B115+$C$45</f>
        <v>-0.09148669079632518</v>
      </c>
      <c r="C116" s="18">
        <f t="shared" si="9"/>
        <v>0.08748100556446703</v>
      </c>
      <c r="D116" s="18">
        <f t="shared" si="10"/>
        <v>-4.087481005564467</v>
      </c>
      <c r="E116" s="20">
        <f t="shared" si="8"/>
        <v>0</v>
      </c>
      <c r="F116">
        <f t="shared" si="11"/>
        <v>0</v>
      </c>
    </row>
    <row r="117" spans="2:6" ht="13.5" thickBot="1">
      <c r="B117" s="17">
        <f t="shared" si="12"/>
        <v>-0.020801012677670427</v>
      </c>
      <c r="C117" s="18">
        <f t="shared" si="9"/>
        <v>0.020586887164782297</v>
      </c>
      <c r="D117" s="18">
        <f t="shared" si="10"/>
        <v>-4.020586887164782</v>
      </c>
      <c r="E117" s="20">
        <f t="shared" si="8"/>
        <v>0</v>
      </c>
      <c r="F117">
        <f t="shared" si="11"/>
        <v>0</v>
      </c>
    </row>
    <row r="118" spans="2:6" ht="13.5" thickBot="1">
      <c r="B118" s="17">
        <f t="shared" si="12"/>
        <v>0.04988466544098433</v>
      </c>
      <c r="C118" s="18">
        <f t="shared" si="9"/>
        <v>-0.05116115125187837</v>
      </c>
      <c r="D118" s="18">
        <f t="shared" si="10"/>
        <v>-3.948838848748122</v>
      </c>
      <c r="E118" s="20">
        <f t="shared" si="8"/>
        <v>0</v>
      </c>
      <c r="F118">
        <f t="shared" si="11"/>
        <v>0</v>
      </c>
    </row>
    <row r="119" spans="2:6" ht="13.5" thickBot="1">
      <c r="B119" s="17">
        <f t="shared" si="12"/>
        <v>0.12057034355963908</v>
      </c>
      <c r="C119" s="18">
        <f t="shared" si="9"/>
        <v>-0.12832123001425422</v>
      </c>
      <c r="D119" s="18">
        <f t="shared" si="10"/>
        <v>-3.8716787699857456</v>
      </c>
      <c r="E119" s="20">
        <f t="shared" si="8"/>
        <v>0</v>
      </c>
      <c r="F119">
        <f t="shared" si="11"/>
        <v>0</v>
      </c>
    </row>
    <row r="120" spans="2:6" ht="13.5" thickBot="1">
      <c r="B120" s="17">
        <f t="shared" si="12"/>
        <v>0.19125602167829384</v>
      </c>
      <c r="C120" s="18">
        <f t="shared" si="9"/>
        <v>-0.2115937129783354</v>
      </c>
      <c r="D120" s="18">
        <f t="shared" si="10"/>
        <v>-3.7884062870216644</v>
      </c>
      <c r="E120" s="20">
        <f t="shared" si="8"/>
        <v>0</v>
      </c>
      <c r="F120">
        <f t="shared" si="11"/>
        <v>0</v>
      </c>
    </row>
    <row r="121" spans="2:6" ht="13.5" thickBot="1">
      <c r="B121" s="17">
        <f t="shared" si="12"/>
        <v>0.2619416997969486</v>
      </c>
      <c r="C121" s="18">
        <f t="shared" si="9"/>
        <v>-0.3018775819394848</v>
      </c>
      <c r="D121" s="18">
        <f t="shared" si="10"/>
        <v>-3.6981224180605152</v>
      </c>
      <c r="E121" s="20">
        <f t="shared" si="8"/>
        <v>0</v>
      </c>
      <c r="F121">
        <f t="shared" si="11"/>
        <v>0</v>
      </c>
    </row>
    <row r="122" spans="2:6" ht="13.5" thickBot="1">
      <c r="B122" s="17">
        <f t="shared" si="12"/>
        <v>0.3326273779156034</v>
      </c>
      <c r="C122" s="18">
        <f t="shared" si="9"/>
        <v>-0.4003595667155144</v>
      </c>
      <c r="D122" s="18">
        <f t="shared" si="10"/>
        <v>-3.5996404332844856</v>
      </c>
      <c r="E122" s="20">
        <f t="shared" si="8"/>
        <v>0</v>
      </c>
      <c r="F122">
        <f t="shared" si="11"/>
        <v>0</v>
      </c>
    </row>
    <row r="123" spans="2:6" ht="13.5" thickBot="1">
      <c r="B123" s="17">
        <f t="shared" si="12"/>
        <v>0.40331305603425815</v>
      </c>
      <c r="C123" s="18">
        <f t="shared" si="9"/>
        <v>-0.5086628970298919</v>
      </c>
      <c r="D123" s="18">
        <f t="shared" si="10"/>
        <v>-3.491337102970108</v>
      </c>
      <c r="E123" s="20">
        <f t="shared" si="8"/>
        <v>0</v>
      </c>
      <c r="F123">
        <f t="shared" si="11"/>
        <v>0</v>
      </c>
    </row>
    <row r="124" spans="2:6" ht="13.5" thickBot="1">
      <c r="B124" s="17">
        <f t="shared" si="12"/>
        <v>0.47399873415291294</v>
      </c>
      <c r="C124" s="18">
        <f t="shared" si="9"/>
        <v>-0.6291133294798636</v>
      </c>
      <c r="D124" s="18">
        <f t="shared" si="10"/>
        <v>-3.3708866705201364</v>
      </c>
      <c r="E124" s="20">
        <f t="shared" si="8"/>
        <v>0</v>
      </c>
      <c r="F124">
        <f t="shared" si="11"/>
        <v>0</v>
      </c>
    </row>
    <row r="125" spans="2:6" ht="13.5" thickBot="1">
      <c r="B125" s="17">
        <f t="shared" si="12"/>
        <v>0.5446844122715677</v>
      </c>
      <c r="C125" s="18">
        <f t="shared" si="9"/>
        <v>-0.7652606582998556</v>
      </c>
      <c r="D125" s="18">
        <f t="shared" si="10"/>
        <v>-3.2347393417001444</v>
      </c>
      <c r="E125" s="20">
        <f t="shared" si="8"/>
        <v>0</v>
      </c>
      <c r="F125">
        <f t="shared" si="11"/>
        <v>0</v>
      </c>
    </row>
    <row r="126" spans="2:6" ht="13.5" thickBot="1">
      <c r="B126" s="17">
        <f t="shared" si="12"/>
        <v>0.6153700903902225</v>
      </c>
      <c r="C126" s="18">
        <f t="shared" si="9"/>
        <v>-0.9230416487661932</v>
      </c>
      <c r="D126" s="18">
        <f t="shared" si="10"/>
        <v>-3.076958351233807</v>
      </c>
      <c r="E126" s="20">
        <f t="shared" si="8"/>
        <v>0</v>
      </c>
      <c r="F126">
        <f t="shared" si="11"/>
        <v>0</v>
      </c>
    </row>
    <row r="127" spans="2:6" ht="13.5" thickBot="1">
      <c r="B127" s="17">
        <f t="shared" si="12"/>
        <v>0.6860557685088773</v>
      </c>
      <c r="C127" s="18">
        <f t="shared" si="9"/>
        <v>-1.1139388235227858</v>
      </c>
      <c r="D127" s="18">
        <f t="shared" si="10"/>
        <v>-2.886061176477214</v>
      </c>
      <c r="E127" s="20">
        <f t="shared" si="8"/>
        <v>0</v>
      </c>
      <c r="F127">
        <f t="shared" si="11"/>
        <v>0</v>
      </c>
    </row>
    <row r="128" spans="2:6" ht="13.5" thickBot="1">
      <c r="B128" s="17">
        <f t="shared" si="12"/>
        <v>0.7567414466275321</v>
      </c>
      <c r="C128" s="18">
        <f t="shared" si="9"/>
        <v>-1.3672468123778891</v>
      </c>
      <c r="D128" s="18">
        <f t="shared" si="10"/>
        <v>-2.632753187622111</v>
      </c>
      <c r="E128" s="20">
        <f t="shared" si="8"/>
        <v>0</v>
      </c>
      <c r="F128">
        <f t="shared" si="11"/>
        <v>0</v>
      </c>
    </row>
    <row r="129" spans="2:6" ht="13.5" thickBot="1">
      <c r="B129" s="17">
        <f t="shared" si="12"/>
        <v>0.8274271247461868</v>
      </c>
      <c r="C129" s="18">
        <f t="shared" si="9"/>
        <v>-1.924794586301845</v>
      </c>
      <c r="D129" s="18">
        <f t="shared" si="10"/>
        <v>-2.0752054136981553</v>
      </c>
      <c r="E129" s="20">
        <f t="shared" si="8"/>
        <v>0</v>
      </c>
      <c r="F129">
        <f t="shared" si="11"/>
        <v>0</v>
      </c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</sheetData>
  <sheetProtection/>
  <mergeCells count="3">
    <mergeCell ref="B1:L2"/>
    <mergeCell ref="A17:D17"/>
    <mergeCell ref="A18:B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2009-10-23T20:47:25Z</dcterms:created>
  <dcterms:modified xsi:type="dcterms:W3CDTF">2009-10-23T20:47:25Z</dcterms:modified>
  <cp:category/>
  <cp:version/>
  <cp:contentType/>
  <cp:contentStatus/>
</cp:coreProperties>
</file>