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glio1" sheetId="1" r:id="rId1"/>
    <sheet name="calcoli" sheetId="2" r:id="rId2"/>
    <sheet name="grafico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<sst xmlns="http://schemas.openxmlformats.org/spreadsheetml/2006/main" count="43" uniqueCount="33">
  <si>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Y  =</t>
  </si>
  <si>
    <t>=</t>
  </si>
  <si>
    <t>delta</t>
  </si>
  <si>
    <t>problema:</t>
  </si>
  <si>
    <t>a</t>
  </si>
  <si>
    <t>b</t>
  </si>
  <si>
    <t>c</t>
  </si>
  <si>
    <t>dati d'ingresso</t>
  </si>
  <si>
    <t>dati d'uscita</t>
  </si>
  <si>
    <t>vi=</t>
  </si>
  <si>
    <t>vf=</t>
  </si>
  <si>
    <t>punti=</t>
  </si>
  <si>
    <t>passo</t>
  </si>
  <si>
    <t>x</t>
  </si>
  <si>
    <t>y</t>
  </si>
  <si>
    <t>passo=</t>
  </si>
  <si>
    <t>Realizzato da:</t>
  </si>
  <si>
    <t>Servidio Stefano</t>
  </si>
  <si>
    <t>grafico</t>
  </si>
  <si>
    <t>x1=</t>
  </si>
  <si>
    <t>x2=</t>
  </si>
  <si>
    <r>
      <t>(x</t>
    </r>
    <r>
      <rPr>
        <b/>
        <i/>
        <vertAlign val="subscript"/>
        <sz val="10"/>
        <color indexed="9"/>
        <rFont val="Arial"/>
        <family val="2"/>
      </rPr>
      <t>2</t>
    </r>
    <r>
      <rPr>
        <b/>
        <i/>
        <sz val="10"/>
        <color indexed="9"/>
        <rFont val="Arial"/>
        <family val="2"/>
      </rPr>
      <t>,y</t>
    </r>
    <r>
      <rPr>
        <b/>
        <i/>
        <vertAlign val="subscript"/>
        <sz val="10"/>
        <color indexed="9"/>
        <rFont val="Arial"/>
        <family val="2"/>
      </rPr>
      <t>2</t>
    </r>
    <r>
      <rPr>
        <b/>
        <i/>
        <sz val="10"/>
        <color indexed="9"/>
        <rFont val="Arial"/>
        <family val="2"/>
      </rPr>
      <t>)</t>
    </r>
  </si>
  <si>
    <r>
      <t>(x</t>
    </r>
    <r>
      <rPr>
        <b/>
        <i/>
        <vertAlign val="subscript"/>
        <sz val="10"/>
        <color indexed="9"/>
        <rFont val="Arial"/>
        <family val="2"/>
      </rPr>
      <t>1</t>
    </r>
    <r>
      <rPr>
        <b/>
        <i/>
        <sz val="10"/>
        <color indexed="9"/>
        <rFont val="Arial"/>
        <family val="2"/>
      </rPr>
      <t>,y</t>
    </r>
    <r>
      <rPr>
        <b/>
        <i/>
        <vertAlign val="subscript"/>
        <sz val="10"/>
        <color indexed="9"/>
        <rFont val="Arial"/>
        <family val="2"/>
      </rPr>
      <t>1</t>
    </r>
    <r>
      <rPr>
        <b/>
        <i/>
        <sz val="10"/>
        <color indexed="9"/>
        <rFont val="Arial"/>
        <family val="2"/>
      </rPr>
      <t>)</t>
    </r>
  </si>
  <si>
    <r>
      <t>P</t>
    </r>
    <r>
      <rPr>
        <b/>
        <i/>
        <vertAlign val="subscript"/>
        <sz val="10"/>
        <color indexed="9"/>
        <rFont val="Arial"/>
        <family val="2"/>
      </rPr>
      <t>1</t>
    </r>
    <r>
      <rPr>
        <b/>
        <i/>
        <sz val="10"/>
        <color indexed="9"/>
        <rFont val="Arial"/>
        <family val="2"/>
      </rPr>
      <t xml:space="preserve"> =</t>
    </r>
  </si>
  <si>
    <r>
      <t>P</t>
    </r>
    <r>
      <rPr>
        <b/>
        <i/>
        <vertAlign val="subscript"/>
        <sz val="10"/>
        <color indexed="9"/>
        <rFont val="Arial"/>
        <family val="2"/>
      </rPr>
      <t>2</t>
    </r>
    <r>
      <rPr>
        <b/>
        <i/>
        <sz val="10"/>
        <color indexed="9"/>
        <rFont val="Arial"/>
        <family val="2"/>
      </rPr>
      <t xml:space="preserve"> =</t>
    </r>
  </si>
  <si>
    <t>y1=</t>
  </si>
  <si>
    <r>
      <t>parabola in forma canonica y=ax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+bx+c</t>
    </r>
  </si>
  <si>
    <r>
      <t xml:space="preserve">retta in forma implicita </t>
    </r>
    <r>
      <rPr>
        <b/>
        <i/>
        <sz val="10"/>
        <rFont val="Math"/>
        <family val="2"/>
      </rPr>
      <t>a</t>
    </r>
    <r>
      <rPr>
        <b/>
        <i/>
        <sz val="10"/>
        <rFont val="Arial"/>
        <family val="2"/>
      </rPr>
      <t>x+</t>
    </r>
    <r>
      <rPr>
        <b/>
        <i/>
        <sz val="10"/>
        <rFont val="Math"/>
        <family val="2"/>
      </rPr>
      <t>b</t>
    </r>
    <r>
      <rPr>
        <b/>
        <i/>
        <sz val="10"/>
        <rFont val="Arial"/>
        <family val="2"/>
      </rPr>
      <t>y+</t>
    </r>
    <r>
      <rPr>
        <b/>
        <i/>
        <sz val="10"/>
        <rFont val="Math"/>
        <family val="2"/>
      </rPr>
      <t>c</t>
    </r>
    <r>
      <rPr>
        <b/>
        <i/>
        <sz val="10"/>
        <rFont val="Arial"/>
        <family val="2"/>
      </rPr>
      <t>=0</t>
    </r>
  </si>
  <si>
    <t>p1</t>
  </si>
  <si>
    <t>p2</t>
  </si>
  <si>
    <t>classe III infoC</t>
  </si>
  <si>
    <t>parabola</t>
  </si>
  <si>
    <r>
      <t>determinare le intersezioni  tra  una retta e una  parabola(</t>
    </r>
    <r>
      <rPr>
        <b/>
        <i/>
        <sz val="9"/>
        <rFont val="Arial"/>
        <family val="2"/>
      </rPr>
      <t>con asse parallelo asse ordinate</t>
    </r>
    <r>
      <rPr>
        <b/>
        <i/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</si>
</sst>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4">
    <font>
      <sz val="10"/>
      <name val="Arial"/>
      <family val="0"/>
    </font>
    <font>
      <i/>
      <sz val="16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i/>
      <sz val="18"/>
      <name val="Arial"/>
      <family val="2"/>
    </font>
    <font>
      <b/>
      <i/>
      <sz val="11"/>
      <name val="Arial"/>
      <family val="2"/>
    </font>
    <font>
      <b/>
      <i/>
      <vertAlign val="subscript"/>
      <sz val="10"/>
      <color indexed="9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Math"/>
      <family val="2"/>
    </font>
    <font>
      <b/>
      <i/>
      <sz val="10"/>
      <color indexed="9"/>
      <name val="Math"/>
      <family val="2"/>
    </font>
    <font>
      <b/>
      <sz val="10"/>
      <color indexed="9"/>
      <name val="Arial"/>
      <family val="2"/>
    </font>
    <font>
      <sz val="8"/>
      <color indexed="13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9"/>
      <name val="Arial"/>
      <family val="2"/>
    </font>
    <font>
      <sz val="9"/>
      <color indexed="13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left"/>
    </xf>
    <xf numFmtId="0" fontId="11" fillId="33" borderId="0" xfId="0" applyFont="1" applyFill="1" applyAlignment="1" applyProtection="1">
      <alignment horizontal="center"/>
      <protection hidden="1" locked="0"/>
    </xf>
    <xf numFmtId="0" fontId="4" fillId="35" borderId="10" xfId="0" applyFont="1" applyFill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 locked="0"/>
    </xf>
    <xf numFmtId="0" fontId="4" fillId="35" borderId="0" xfId="0" applyFont="1" applyFill="1" applyBorder="1" applyAlignment="1" applyProtection="1">
      <alignment horizontal="center"/>
      <protection hidden="1" locked="0"/>
    </xf>
    <xf numFmtId="0" fontId="17" fillId="33" borderId="0" xfId="0" applyFont="1" applyFill="1" applyAlignment="1" applyProtection="1">
      <alignment/>
      <protection hidden="1" locked="0"/>
    </xf>
    <xf numFmtId="0" fontId="12" fillId="33" borderId="0" xfId="0" applyFont="1" applyFill="1" applyAlignment="1" applyProtection="1">
      <alignment horizontal="center"/>
      <protection hidden="1" locked="0"/>
    </xf>
    <xf numFmtId="0" fontId="13" fillId="33" borderId="11" xfId="0" applyFont="1" applyFill="1" applyBorder="1" applyAlignment="1" applyProtection="1">
      <alignment/>
      <protection hidden="1" locked="0"/>
    </xf>
    <xf numFmtId="0" fontId="0" fillId="33" borderId="0" xfId="0" applyFill="1" applyAlignment="1" applyProtection="1">
      <alignment/>
      <protection hidden="1"/>
    </xf>
    <xf numFmtId="0" fontId="5" fillId="33" borderId="0" xfId="0" applyFont="1" applyFill="1" applyAlignment="1" applyProtection="1">
      <alignment horizontal="center"/>
      <protection hidden="1"/>
    </xf>
    <xf numFmtId="0" fontId="4" fillId="35" borderId="1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3" fillId="33" borderId="0" xfId="0" applyFont="1" applyFill="1" applyBorder="1" applyAlignment="1" applyProtection="1">
      <alignment wrapText="1"/>
      <protection hidden="1" locked="0"/>
    </xf>
    <xf numFmtId="0" fontId="0" fillId="0" borderId="0" xfId="0" applyAlignment="1" applyProtection="1">
      <alignment wrapText="1"/>
      <protection hidden="1" locked="0"/>
    </xf>
    <xf numFmtId="0" fontId="17" fillId="33" borderId="0" xfId="0" applyFont="1" applyFill="1" applyAlignment="1" applyProtection="1">
      <alignment wrapText="1"/>
      <protection hidden="1" locked="0"/>
    </xf>
    <xf numFmtId="0" fontId="18" fillId="0" borderId="12" xfId="0" applyFont="1" applyBorder="1" applyAlignment="1" applyProtection="1">
      <alignment wrapText="1"/>
      <protection hidden="1" locked="0"/>
    </xf>
    <xf numFmtId="0" fontId="14" fillId="0" borderId="0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0" xfId="0" applyFont="1" applyFill="1" applyBorder="1" applyAlignment="1" applyProtection="1">
      <alignment horizontal="center"/>
      <protection hidden="1" locked="0"/>
    </xf>
    <xf numFmtId="0" fontId="4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52"/>
          <c:w val="0.9685"/>
          <c:h val="0.94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grafico!$B$8:$B$108</c:f>
              <c:numCache>
                <c:ptCount val="101"/>
                <c:pt idx="0">
                  <c:v>-7</c:v>
                </c:pt>
                <c:pt idx="1">
                  <c:v>-6.87</c:v>
                </c:pt>
                <c:pt idx="2">
                  <c:v>-6.74</c:v>
                </c:pt>
                <c:pt idx="3">
                  <c:v>-6.61</c:v>
                </c:pt>
                <c:pt idx="4">
                  <c:v>-6.48</c:v>
                </c:pt>
                <c:pt idx="5">
                  <c:v>-6.3500000000000005</c:v>
                </c:pt>
                <c:pt idx="6">
                  <c:v>-6.220000000000001</c:v>
                </c:pt>
                <c:pt idx="7">
                  <c:v>-6.090000000000001</c:v>
                </c:pt>
                <c:pt idx="8">
                  <c:v>-5.960000000000001</c:v>
                </c:pt>
                <c:pt idx="9">
                  <c:v>-5.830000000000001</c:v>
                </c:pt>
                <c:pt idx="10">
                  <c:v>-5.700000000000001</c:v>
                </c:pt>
                <c:pt idx="11">
                  <c:v>-5.570000000000001</c:v>
                </c:pt>
                <c:pt idx="12">
                  <c:v>-5.440000000000001</c:v>
                </c:pt>
                <c:pt idx="13">
                  <c:v>-5.310000000000001</c:v>
                </c:pt>
                <c:pt idx="14">
                  <c:v>-5.1800000000000015</c:v>
                </c:pt>
                <c:pt idx="15">
                  <c:v>-5.050000000000002</c:v>
                </c:pt>
                <c:pt idx="16">
                  <c:v>-4.920000000000002</c:v>
                </c:pt>
                <c:pt idx="17">
                  <c:v>-4.790000000000002</c:v>
                </c:pt>
                <c:pt idx="18">
                  <c:v>-4.660000000000002</c:v>
                </c:pt>
                <c:pt idx="19">
                  <c:v>-4.530000000000002</c:v>
                </c:pt>
                <c:pt idx="20">
                  <c:v>-4.400000000000002</c:v>
                </c:pt>
                <c:pt idx="21">
                  <c:v>-4.270000000000002</c:v>
                </c:pt>
                <c:pt idx="22">
                  <c:v>-4.140000000000002</c:v>
                </c:pt>
                <c:pt idx="23">
                  <c:v>-4.0100000000000025</c:v>
                </c:pt>
                <c:pt idx="24">
                  <c:v>-3.8800000000000026</c:v>
                </c:pt>
                <c:pt idx="25">
                  <c:v>-3.7500000000000027</c:v>
                </c:pt>
                <c:pt idx="26">
                  <c:v>-3.6200000000000028</c:v>
                </c:pt>
                <c:pt idx="27">
                  <c:v>-3.490000000000003</c:v>
                </c:pt>
                <c:pt idx="28">
                  <c:v>-3.360000000000003</c:v>
                </c:pt>
                <c:pt idx="29">
                  <c:v>-3.230000000000003</c:v>
                </c:pt>
                <c:pt idx="30">
                  <c:v>-3.100000000000003</c:v>
                </c:pt>
                <c:pt idx="31">
                  <c:v>-2.9700000000000033</c:v>
                </c:pt>
                <c:pt idx="32">
                  <c:v>-2.8400000000000034</c:v>
                </c:pt>
                <c:pt idx="33">
                  <c:v>-2.7100000000000035</c:v>
                </c:pt>
                <c:pt idx="34">
                  <c:v>-2.5800000000000036</c:v>
                </c:pt>
                <c:pt idx="35">
                  <c:v>-2.4500000000000037</c:v>
                </c:pt>
                <c:pt idx="36">
                  <c:v>-2.320000000000004</c:v>
                </c:pt>
                <c:pt idx="37">
                  <c:v>-2.190000000000004</c:v>
                </c:pt>
                <c:pt idx="38">
                  <c:v>-2.060000000000004</c:v>
                </c:pt>
                <c:pt idx="39">
                  <c:v>-1.9300000000000042</c:v>
                </c:pt>
                <c:pt idx="40">
                  <c:v>-1.8000000000000043</c:v>
                </c:pt>
                <c:pt idx="41">
                  <c:v>-1.6700000000000044</c:v>
                </c:pt>
                <c:pt idx="42">
                  <c:v>-1.5400000000000045</c:v>
                </c:pt>
                <c:pt idx="43">
                  <c:v>-1.4100000000000046</c:v>
                </c:pt>
                <c:pt idx="44">
                  <c:v>-1.2800000000000047</c:v>
                </c:pt>
                <c:pt idx="45">
                  <c:v>-1.1500000000000048</c:v>
                </c:pt>
                <c:pt idx="46">
                  <c:v>-1.020000000000005</c:v>
                </c:pt>
                <c:pt idx="47">
                  <c:v>-0.8900000000000049</c:v>
                </c:pt>
                <c:pt idx="48">
                  <c:v>-0.7600000000000049</c:v>
                </c:pt>
                <c:pt idx="49">
                  <c:v>-0.6300000000000049</c:v>
                </c:pt>
                <c:pt idx="50">
                  <c:v>-0.5000000000000049</c:v>
                </c:pt>
                <c:pt idx="51">
                  <c:v>-0.3700000000000049</c:v>
                </c:pt>
                <c:pt idx="52">
                  <c:v>-0.24000000000000488</c:v>
                </c:pt>
                <c:pt idx="53">
                  <c:v>-0.11000000000000487</c:v>
                </c:pt>
                <c:pt idx="54">
                  <c:v>0.019999999999995133</c:v>
                </c:pt>
                <c:pt idx="55">
                  <c:v>0.14999999999999514</c:v>
                </c:pt>
                <c:pt idx="56">
                  <c:v>0.27999999999999514</c:v>
                </c:pt>
                <c:pt idx="57">
                  <c:v>0.40999999999999515</c:v>
                </c:pt>
                <c:pt idx="58">
                  <c:v>0.5399999999999952</c:v>
                </c:pt>
                <c:pt idx="59">
                  <c:v>0.6699999999999952</c:v>
                </c:pt>
                <c:pt idx="60">
                  <c:v>0.7999999999999952</c:v>
                </c:pt>
                <c:pt idx="61">
                  <c:v>0.9299999999999952</c:v>
                </c:pt>
                <c:pt idx="62">
                  <c:v>1.0599999999999952</c:v>
                </c:pt>
                <c:pt idx="63">
                  <c:v>1.189999999999995</c:v>
                </c:pt>
                <c:pt idx="64">
                  <c:v>1.319999999999995</c:v>
                </c:pt>
                <c:pt idx="65">
                  <c:v>1.4499999999999948</c:v>
                </c:pt>
                <c:pt idx="66">
                  <c:v>1.5799999999999947</c:v>
                </c:pt>
                <c:pt idx="67">
                  <c:v>1.7099999999999946</c:v>
                </c:pt>
                <c:pt idx="68">
                  <c:v>1.8399999999999945</c:v>
                </c:pt>
                <c:pt idx="69">
                  <c:v>1.9699999999999944</c:v>
                </c:pt>
                <c:pt idx="70">
                  <c:v>2.0999999999999943</c:v>
                </c:pt>
                <c:pt idx="71">
                  <c:v>2.229999999999994</c:v>
                </c:pt>
                <c:pt idx="72">
                  <c:v>2.359999999999994</c:v>
                </c:pt>
                <c:pt idx="73">
                  <c:v>2.489999999999994</c:v>
                </c:pt>
                <c:pt idx="74">
                  <c:v>2.619999999999994</c:v>
                </c:pt>
                <c:pt idx="75">
                  <c:v>2.749999999999994</c:v>
                </c:pt>
                <c:pt idx="76">
                  <c:v>2.8799999999999937</c:v>
                </c:pt>
                <c:pt idx="77">
                  <c:v>3.0099999999999936</c:v>
                </c:pt>
                <c:pt idx="78">
                  <c:v>3.1399999999999935</c:v>
                </c:pt>
                <c:pt idx="79">
                  <c:v>3.2699999999999934</c:v>
                </c:pt>
                <c:pt idx="80">
                  <c:v>3.3999999999999932</c:v>
                </c:pt>
                <c:pt idx="81">
                  <c:v>3.529999999999993</c:v>
                </c:pt>
                <c:pt idx="82">
                  <c:v>3.659999999999993</c:v>
                </c:pt>
                <c:pt idx="83">
                  <c:v>3.789999999999993</c:v>
                </c:pt>
                <c:pt idx="84">
                  <c:v>3.919999999999993</c:v>
                </c:pt>
                <c:pt idx="85">
                  <c:v>4.049999999999993</c:v>
                </c:pt>
                <c:pt idx="86">
                  <c:v>4.179999999999993</c:v>
                </c:pt>
                <c:pt idx="87">
                  <c:v>4.3099999999999925</c:v>
                </c:pt>
                <c:pt idx="88">
                  <c:v>4.439999999999992</c:v>
                </c:pt>
                <c:pt idx="89">
                  <c:v>4.569999999999992</c:v>
                </c:pt>
                <c:pt idx="90">
                  <c:v>4.699999999999992</c:v>
                </c:pt>
                <c:pt idx="91">
                  <c:v>4.829999999999992</c:v>
                </c:pt>
                <c:pt idx="92">
                  <c:v>4.959999999999992</c:v>
                </c:pt>
                <c:pt idx="93">
                  <c:v>5.089999999999992</c:v>
                </c:pt>
                <c:pt idx="94">
                  <c:v>5.219999999999992</c:v>
                </c:pt>
                <c:pt idx="95">
                  <c:v>5.349999999999992</c:v>
                </c:pt>
                <c:pt idx="96">
                  <c:v>5.4799999999999915</c:v>
                </c:pt>
                <c:pt idx="97">
                  <c:v>5.609999999999991</c:v>
                </c:pt>
                <c:pt idx="98">
                  <c:v>5.739999999999991</c:v>
                </c:pt>
                <c:pt idx="99">
                  <c:v>5.869999999999991</c:v>
                </c:pt>
                <c:pt idx="100">
                  <c:v>5.999999999999991</c:v>
                </c:pt>
              </c:numCache>
            </c:numRef>
          </c:xVal>
          <c:yVal>
            <c:numRef>
              <c:f>grafico!$C$8:$C$108</c:f>
              <c:numCache>
                <c:ptCount val="101"/>
                <c:pt idx="0">
                  <c:v>20</c:v>
                </c:pt>
                <c:pt idx="1">
                  <c:v>18.7169</c:v>
                </c:pt>
                <c:pt idx="2">
                  <c:v>17.467600000000004</c:v>
                </c:pt>
                <c:pt idx="3">
                  <c:v>16.252100000000002</c:v>
                </c:pt>
                <c:pt idx="4">
                  <c:v>15.070400000000006</c:v>
                </c:pt>
                <c:pt idx="5">
                  <c:v>13.922500000000003</c:v>
                </c:pt>
                <c:pt idx="6">
                  <c:v>12.808400000000006</c:v>
                </c:pt>
                <c:pt idx="7">
                  <c:v>11.728100000000008</c:v>
                </c:pt>
                <c:pt idx="8">
                  <c:v>10.68160000000001</c:v>
                </c:pt>
                <c:pt idx="9">
                  <c:v>9.668900000000004</c:v>
                </c:pt>
                <c:pt idx="10">
                  <c:v>8.690000000000005</c:v>
                </c:pt>
                <c:pt idx="11">
                  <c:v>7.744900000000008</c:v>
                </c:pt>
                <c:pt idx="12">
                  <c:v>6.833600000000008</c:v>
                </c:pt>
                <c:pt idx="13">
                  <c:v>5.95610000000001</c:v>
                </c:pt>
                <c:pt idx="14">
                  <c:v>5.112400000000008</c:v>
                </c:pt>
                <c:pt idx="15">
                  <c:v>4.302500000000009</c:v>
                </c:pt>
                <c:pt idx="16">
                  <c:v>3.5264000000000095</c:v>
                </c:pt>
                <c:pt idx="17">
                  <c:v>2.7841000000000093</c:v>
                </c:pt>
                <c:pt idx="18">
                  <c:v>2.0756000000000085</c:v>
                </c:pt>
                <c:pt idx="19">
                  <c:v>1.4009000000000107</c:v>
                </c:pt>
                <c:pt idx="20">
                  <c:v>0.7600000000000087</c:v>
                </c:pt>
                <c:pt idx="21">
                  <c:v>0.15290000000000958</c:v>
                </c:pt>
                <c:pt idx="22">
                  <c:v>-0.4203999999999901</c:v>
                </c:pt>
                <c:pt idx="23">
                  <c:v>-0.9598999999999904</c:v>
                </c:pt>
                <c:pt idx="24">
                  <c:v>-1.4655999999999896</c:v>
                </c:pt>
                <c:pt idx="25">
                  <c:v>-1.9374999999999911</c:v>
                </c:pt>
                <c:pt idx="26">
                  <c:v>-2.3755999999999915</c:v>
                </c:pt>
                <c:pt idx="27">
                  <c:v>-2.7798999999999907</c:v>
                </c:pt>
                <c:pt idx="28">
                  <c:v>-3.1503999999999923</c:v>
                </c:pt>
                <c:pt idx="29">
                  <c:v>-3.4870999999999928</c:v>
                </c:pt>
                <c:pt idx="30">
                  <c:v>-3.789999999999994</c:v>
                </c:pt>
                <c:pt idx="31">
                  <c:v>-4.059099999999994</c:v>
                </c:pt>
                <c:pt idx="32">
                  <c:v>-4.294399999999994</c:v>
                </c:pt>
                <c:pt idx="33">
                  <c:v>-4.495899999999995</c:v>
                </c:pt>
                <c:pt idx="34">
                  <c:v>-4.663599999999996</c:v>
                </c:pt>
                <c:pt idx="35">
                  <c:v>-4.797499999999997</c:v>
                </c:pt>
                <c:pt idx="36">
                  <c:v>-4.897599999999998</c:v>
                </c:pt>
                <c:pt idx="37">
                  <c:v>-4.963899999999999</c:v>
                </c:pt>
                <c:pt idx="38">
                  <c:v>-4.9963999999999995</c:v>
                </c:pt>
                <c:pt idx="39">
                  <c:v>-4.995100000000001</c:v>
                </c:pt>
                <c:pt idx="40">
                  <c:v>-4.960000000000002</c:v>
                </c:pt>
                <c:pt idx="41">
                  <c:v>-4.891100000000003</c:v>
                </c:pt>
                <c:pt idx="42">
                  <c:v>-4.788400000000005</c:v>
                </c:pt>
                <c:pt idx="43">
                  <c:v>-4.651900000000006</c:v>
                </c:pt>
                <c:pt idx="44">
                  <c:v>-4.4816000000000065</c:v>
                </c:pt>
                <c:pt idx="45">
                  <c:v>-4.277500000000008</c:v>
                </c:pt>
                <c:pt idx="46">
                  <c:v>-4.03960000000001</c:v>
                </c:pt>
                <c:pt idx="47">
                  <c:v>-3.7679000000000107</c:v>
                </c:pt>
                <c:pt idx="48">
                  <c:v>-3.462400000000012</c:v>
                </c:pt>
                <c:pt idx="49">
                  <c:v>-3.1231000000000133</c:v>
                </c:pt>
                <c:pt idx="50">
                  <c:v>-2.7500000000000147</c:v>
                </c:pt>
                <c:pt idx="51">
                  <c:v>-2.3431000000000157</c:v>
                </c:pt>
                <c:pt idx="52">
                  <c:v>-1.9024000000000172</c:v>
                </c:pt>
                <c:pt idx="53">
                  <c:v>-1.4279000000000184</c:v>
                </c:pt>
                <c:pt idx="54">
                  <c:v>-0.9196000000000196</c:v>
                </c:pt>
                <c:pt idx="55">
                  <c:v>-0.37750000000002093</c:v>
                </c:pt>
                <c:pt idx="56">
                  <c:v>0.19839999999997793</c:v>
                </c:pt>
                <c:pt idx="57">
                  <c:v>0.8080999999999765</c:v>
                </c:pt>
                <c:pt idx="58">
                  <c:v>1.4515999999999751</c:v>
                </c:pt>
                <c:pt idx="59">
                  <c:v>2.128899999999974</c:v>
                </c:pt>
                <c:pt idx="60">
                  <c:v>2.8399999999999728</c:v>
                </c:pt>
                <c:pt idx="61">
                  <c:v>3.5848999999999718</c:v>
                </c:pt>
                <c:pt idx="62">
                  <c:v>4.363599999999971</c:v>
                </c:pt>
                <c:pt idx="63">
                  <c:v>5.176099999999968</c:v>
                </c:pt>
                <c:pt idx="64">
                  <c:v>6.0223999999999664</c:v>
                </c:pt>
                <c:pt idx="65">
                  <c:v>6.902499999999964</c:v>
                </c:pt>
                <c:pt idx="66">
                  <c:v>7.8163999999999625</c:v>
                </c:pt>
                <c:pt idx="67">
                  <c:v>8.76409999999996</c:v>
                </c:pt>
                <c:pt idx="68">
                  <c:v>9.745599999999957</c:v>
                </c:pt>
                <c:pt idx="69">
                  <c:v>10.760899999999955</c:v>
                </c:pt>
                <c:pt idx="70">
                  <c:v>11.809999999999953</c:v>
                </c:pt>
                <c:pt idx="71">
                  <c:v>12.892899999999951</c:v>
                </c:pt>
                <c:pt idx="72">
                  <c:v>14.00959999999995</c:v>
                </c:pt>
                <c:pt idx="73">
                  <c:v>15.160099999999947</c:v>
                </c:pt>
                <c:pt idx="74">
                  <c:v>16.344399999999943</c:v>
                </c:pt>
                <c:pt idx="75">
                  <c:v>17.562499999999943</c:v>
                </c:pt>
                <c:pt idx="76">
                  <c:v>18.81439999999994</c:v>
                </c:pt>
                <c:pt idx="77">
                  <c:v>20.100099999999934</c:v>
                </c:pt>
                <c:pt idx="78">
                  <c:v>21.41959999999993</c:v>
                </c:pt>
                <c:pt idx="79">
                  <c:v>22.77289999999993</c:v>
                </c:pt>
                <c:pt idx="80">
                  <c:v>24.159999999999926</c:v>
                </c:pt>
                <c:pt idx="81">
                  <c:v>25.58089999999992</c:v>
                </c:pt>
                <c:pt idx="82">
                  <c:v>27.03559999999992</c:v>
                </c:pt>
                <c:pt idx="83">
                  <c:v>28.52409999999992</c:v>
                </c:pt>
                <c:pt idx="84">
                  <c:v>30.046399999999913</c:v>
                </c:pt>
                <c:pt idx="85">
                  <c:v>31.602499999999907</c:v>
                </c:pt>
                <c:pt idx="86">
                  <c:v>33.19239999999991</c:v>
                </c:pt>
                <c:pt idx="87">
                  <c:v>34.816099999999906</c:v>
                </c:pt>
                <c:pt idx="88">
                  <c:v>36.473599999999905</c:v>
                </c:pt>
                <c:pt idx="89">
                  <c:v>38.1648999999999</c:v>
                </c:pt>
                <c:pt idx="90">
                  <c:v>39.889999999999894</c:v>
                </c:pt>
                <c:pt idx="91">
                  <c:v>41.64889999999989</c:v>
                </c:pt>
                <c:pt idx="92">
                  <c:v>43.44159999999989</c:v>
                </c:pt>
                <c:pt idx="93">
                  <c:v>45.26809999999988</c:v>
                </c:pt>
                <c:pt idx="94">
                  <c:v>47.128399999999885</c:v>
                </c:pt>
                <c:pt idx="95">
                  <c:v>49.02249999999988</c:v>
                </c:pt>
                <c:pt idx="96">
                  <c:v>50.950399999999874</c:v>
                </c:pt>
                <c:pt idx="97">
                  <c:v>52.91209999999987</c:v>
                </c:pt>
                <c:pt idx="98">
                  <c:v>54.90759999999987</c:v>
                </c:pt>
                <c:pt idx="99">
                  <c:v>56.936899999999866</c:v>
                </c:pt>
                <c:pt idx="100">
                  <c:v>58.99999999999986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grafico!$H$8:$H$108</c:f>
              <c:numCache>
                <c:ptCount val="101"/>
                <c:pt idx="0">
                  <c:v>-7</c:v>
                </c:pt>
                <c:pt idx="1">
                  <c:v>-6.87</c:v>
                </c:pt>
                <c:pt idx="2">
                  <c:v>-6.74</c:v>
                </c:pt>
                <c:pt idx="3">
                  <c:v>-6.61</c:v>
                </c:pt>
                <c:pt idx="4">
                  <c:v>-6.48</c:v>
                </c:pt>
                <c:pt idx="5">
                  <c:v>-6.3500000000000005</c:v>
                </c:pt>
                <c:pt idx="6">
                  <c:v>-6.220000000000001</c:v>
                </c:pt>
                <c:pt idx="7">
                  <c:v>-6.090000000000001</c:v>
                </c:pt>
                <c:pt idx="8">
                  <c:v>-5.960000000000001</c:v>
                </c:pt>
                <c:pt idx="9">
                  <c:v>-5.830000000000001</c:v>
                </c:pt>
                <c:pt idx="10">
                  <c:v>-5.700000000000001</c:v>
                </c:pt>
                <c:pt idx="11">
                  <c:v>-5.570000000000001</c:v>
                </c:pt>
                <c:pt idx="12">
                  <c:v>-5.440000000000001</c:v>
                </c:pt>
                <c:pt idx="13">
                  <c:v>-5.310000000000001</c:v>
                </c:pt>
                <c:pt idx="14">
                  <c:v>-5.1800000000000015</c:v>
                </c:pt>
                <c:pt idx="15">
                  <c:v>-5.050000000000002</c:v>
                </c:pt>
                <c:pt idx="16">
                  <c:v>-4.920000000000002</c:v>
                </c:pt>
                <c:pt idx="17">
                  <c:v>-4.790000000000002</c:v>
                </c:pt>
                <c:pt idx="18">
                  <c:v>-4.660000000000002</c:v>
                </c:pt>
                <c:pt idx="19">
                  <c:v>-4.530000000000002</c:v>
                </c:pt>
                <c:pt idx="20">
                  <c:v>-4.400000000000002</c:v>
                </c:pt>
                <c:pt idx="21">
                  <c:v>-4.270000000000002</c:v>
                </c:pt>
                <c:pt idx="22">
                  <c:v>-4.140000000000002</c:v>
                </c:pt>
                <c:pt idx="23">
                  <c:v>-4.0100000000000025</c:v>
                </c:pt>
                <c:pt idx="24">
                  <c:v>-3.8800000000000026</c:v>
                </c:pt>
                <c:pt idx="25">
                  <c:v>-3.7500000000000027</c:v>
                </c:pt>
                <c:pt idx="26">
                  <c:v>-3.6200000000000028</c:v>
                </c:pt>
                <c:pt idx="27">
                  <c:v>-3.490000000000003</c:v>
                </c:pt>
                <c:pt idx="28">
                  <c:v>-3.360000000000003</c:v>
                </c:pt>
                <c:pt idx="29">
                  <c:v>-3.230000000000003</c:v>
                </c:pt>
                <c:pt idx="30">
                  <c:v>-3.100000000000003</c:v>
                </c:pt>
                <c:pt idx="31">
                  <c:v>-2.9700000000000033</c:v>
                </c:pt>
                <c:pt idx="32">
                  <c:v>-2.8400000000000034</c:v>
                </c:pt>
                <c:pt idx="33">
                  <c:v>-2.7100000000000035</c:v>
                </c:pt>
                <c:pt idx="34">
                  <c:v>-2.5800000000000036</c:v>
                </c:pt>
                <c:pt idx="35">
                  <c:v>-2.4500000000000037</c:v>
                </c:pt>
                <c:pt idx="36">
                  <c:v>-2.320000000000004</c:v>
                </c:pt>
                <c:pt idx="37">
                  <c:v>-2.190000000000004</c:v>
                </c:pt>
                <c:pt idx="38">
                  <c:v>-2.060000000000004</c:v>
                </c:pt>
                <c:pt idx="39">
                  <c:v>-1.9300000000000042</c:v>
                </c:pt>
                <c:pt idx="40">
                  <c:v>-1.8000000000000043</c:v>
                </c:pt>
                <c:pt idx="41">
                  <c:v>-1.6700000000000044</c:v>
                </c:pt>
                <c:pt idx="42">
                  <c:v>-1.5400000000000045</c:v>
                </c:pt>
                <c:pt idx="43">
                  <c:v>-1.4100000000000046</c:v>
                </c:pt>
                <c:pt idx="44">
                  <c:v>-1.2800000000000047</c:v>
                </c:pt>
                <c:pt idx="45">
                  <c:v>-1.1500000000000048</c:v>
                </c:pt>
                <c:pt idx="46">
                  <c:v>-1.020000000000005</c:v>
                </c:pt>
                <c:pt idx="47">
                  <c:v>-0.8900000000000049</c:v>
                </c:pt>
                <c:pt idx="48">
                  <c:v>-0.7600000000000049</c:v>
                </c:pt>
                <c:pt idx="49">
                  <c:v>-0.6300000000000049</c:v>
                </c:pt>
                <c:pt idx="50">
                  <c:v>-0.5000000000000049</c:v>
                </c:pt>
                <c:pt idx="51">
                  <c:v>-0.3700000000000049</c:v>
                </c:pt>
                <c:pt idx="52">
                  <c:v>-0.24000000000000488</c:v>
                </c:pt>
                <c:pt idx="53">
                  <c:v>-0.11000000000000487</c:v>
                </c:pt>
                <c:pt idx="54">
                  <c:v>0.019999999999995133</c:v>
                </c:pt>
                <c:pt idx="55">
                  <c:v>0.14999999999999514</c:v>
                </c:pt>
                <c:pt idx="56">
                  <c:v>0.27999999999999514</c:v>
                </c:pt>
                <c:pt idx="57">
                  <c:v>0.40999999999999515</c:v>
                </c:pt>
                <c:pt idx="58">
                  <c:v>0.5399999999999952</c:v>
                </c:pt>
                <c:pt idx="59">
                  <c:v>0.6699999999999952</c:v>
                </c:pt>
                <c:pt idx="60">
                  <c:v>0.7999999999999952</c:v>
                </c:pt>
                <c:pt idx="61">
                  <c:v>0.9299999999999952</c:v>
                </c:pt>
                <c:pt idx="62">
                  <c:v>1.0599999999999952</c:v>
                </c:pt>
                <c:pt idx="63">
                  <c:v>1.189999999999995</c:v>
                </c:pt>
                <c:pt idx="64">
                  <c:v>1.319999999999995</c:v>
                </c:pt>
                <c:pt idx="65">
                  <c:v>1.4499999999999948</c:v>
                </c:pt>
                <c:pt idx="66">
                  <c:v>1.5799999999999947</c:v>
                </c:pt>
                <c:pt idx="67">
                  <c:v>1.7099999999999946</c:v>
                </c:pt>
                <c:pt idx="68">
                  <c:v>1.8399999999999945</c:v>
                </c:pt>
                <c:pt idx="69">
                  <c:v>1.9699999999999944</c:v>
                </c:pt>
                <c:pt idx="70">
                  <c:v>2.0999999999999943</c:v>
                </c:pt>
                <c:pt idx="71">
                  <c:v>2.229999999999994</c:v>
                </c:pt>
                <c:pt idx="72">
                  <c:v>2.359999999999994</c:v>
                </c:pt>
                <c:pt idx="73">
                  <c:v>2.489999999999994</c:v>
                </c:pt>
                <c:pt idx="74">
                  <c:v>2.619999999999994</c:v>
                </c:pt>
                <c:pt idx="75">
                  <c:v>2.749999999999994</c:v>
                </c:pt>
                <c:pt idx="76">
                  <c:v>2.8799999999999937</c:v>
                </c:pt>
                <c:pt idx="77">
                  <c:v>3.0099999999999936</c:v>
                </c:pt>
                <c:pt idx="78">
                  <c:v>3.1399999999999935</c:v>
                </c:pt>
                <c:pt idx="79">
                  <c:v>3.2699999999999934</c:v>
                </c:pt>
                <c:pt idx="80">
                  <c:v>3.3999999999999932</c:v>
                </c:pt>
                <c:pt idx="81">
                  <c:v>3.529999999999993</c:v>
                </c:pt>
                <c:pt idx="82">
                  <c:v>3.659999999999993</c:v>
                </c:pt>
                <c:pt idx="83">
                  <c:v>3.789999999999993</c:v>
                </c:pt>
                <c:pt idx="84">
                  <c:v>3.919999999999993</c:v>
                </c:pt>
                <c:pt idx="85">
                  <c:v>4.049999999999993</c:v>
                </c:pt>
                <c:pt idx="86">
                  <c:v>4.179999999999993</c:v>
                </c:pt>
                <c:pt idx="87">
                  <c:v>4.3099999999999925</c:v>
                </c:pt>
                <c:pt idx="88">
                  <c:v>4.439999999999992</c:v>
                </c:pt>
                <c:pt idx="89">
                  <c:v>4.569999999999992</c:v>
                </c:pt>
                <c:pt idx="90">
                  <c:v>4.699999999999992</c:v>
                </c:pt>
                <c:pt idx="91">
                  <c:v>4.829999999999992</c:v>
                </c:pt>
                <c:pt idx="92">
                  <c:v>4.959999999999992</c:v>
                </c:pt>
                <c:pt idx="93">
                  <c:v>5.089999999999992</c:v>
                </c:pt>
                <c:pt idx="94">
                  <c:v>5.219999999999992</c:v>
                </c:pt>
                <c:pt idx="95">
                  <c:v>5.349999999999992</c:v>
                </c:pt>
                <c:pt idx="96">
                  <c:v>5.4799999999999915</c:v>
                </c:pt>
                <c:pt idx="97">
                  <c:v>5.609999999999991</c:v>
                </c:pt>
                <c:pt idx="98">
                  <c:v>5.739999999999991</c:v>
                </c:pt>
                <c:pt idx="99">
                  <c:v>5.869999999999991</c:v>
                </c:pt>
                <c:pt idx="100">
                  <c:v>5.999999999999991</c:v>
                </c:pt>
              </c:numCache>
            </c:numRef>
          </c:xVal>
          <c:yVal>
            <c:numRef>
              <c:f>grafico!$I$8:$I$108</c:f>
              <c:numCache>
                <c:ptCount val="101"/>
                <c:pt idx="0">
                  <c:v>-20</c:v>
                </c:pt>
                <c:pt idx="1">
                  <c:v>-19.61</c:v>
                </c:pt>
                <c:pt idx="2">
                  <c:v>-19.22</c:v>
                </c:pt>
                <c:pt idx="3">
                  <c:v>-18.830000000000002</c:v>
                </c:pt>
                <c:pt idx="4">
                  <c:v>-18.44</c:v>
                </c:pt>
                <c:pt idx="5">
                  <c:v>-18.05</c:v>
                </c:pt>
                <c:pt idx="6">
                  <c:v>-17.660000000000004</c:v>
                </c:pt>
                <c:pt idx="7">
                  <c:v>-17.270000000000003</c:v>
                </c:pt>
                <c:pt idx="8">
                  <c:v>-16.880000000000003</c:v>
                </c:pt>
                <c:pt idx="9">
                  <c:v>-16.490000000000002</c:v>
                </c:pt>
                <c:pt idx="10">
                  <c:v>-16.1</c:v>
                </c:pt>
                <c:pt idx="11">
                  <c:v>-15.710000000000004</c:v>
                </c:pt>
                <c:pt idx="12">
                  <c:v>-15.320000000000004</c:v>
                </c:pt>
                <c:pt idx="13">
                  <c:v>-14.930000000000003</c:v>
                </c:pt>
                <c:pt idx="14">
                  <c:v>-14.540000000000004</c:v>
                </c:pt>
                <c:pt idx="15">
                  <c:v>-14.150000000000006</c:v>
                </c:pt>
                <c:pt idx="16">
                  <c:v>-13.760000000000005</c:v>
                </c:pt>
                <c:pt idx="17">
                  <c:v>-13.370000000000005</c:v>
                </c:pt>
                <c:pt idx="18">
                  <c:v>-12.980000000000006</c:v>
                </c:pt>
                <c:pt idx="19">
                  <c:v>-12.590000000000007</c:v>
                </c:pt>
                <c:pt idx="20">
                  <c:v>-12.200000000000006</c:v>
                </c:pt>
                <c:pt idx="21">
                  <c:v>-11.810000000000006</c:v>
                </c:pt>
                <c:pt idx="22">
                  <c:v>-11.420000000000007</c:v>
                </c:pt>
                <c:pt idx="23">
                  <c:v>-11.030000000000008</c:v>
                </c:pt>
                <c:pt idx="24">
                  <c:v>-10.640000000000008</c:v>
                </c:pt>
                <c:pt idx="25">
                  <c:v>-10.250000000000007</c:v>
                </c:pt>
                <c:pt idx="26">
                  <c:v>-9.860000000000008</c:v>
                </c:pt>
                <c:pt idx="27">
                  <c:v>-9.47000000000001</c:v>
                </c:pt>
                <c:pt idx="28">
                  <c:v>-9.080000000000009</c:v>
                </c:pt>
                <c:pt idx="29">
                  <c:v>-8.690000000000008</c:v>
                </c:pt>
                <c:pt idx="30">
                  <c:v>-8.30000000000001</c:v>
                </c:pt>
                <c:pt idx="31">
                  <c:v>-7.910000000000011</c:v>
                </c:pt>
                <c:pt idx="32">
                  <c:v>-7.52000000000001</c:v>
                </c:pt>
                <c:pt idx="33">
                  <c:v>-7.13000000000001</c:v>
                </c:pt>
                <c:pt idx="34">
                  <c:v>-6.740000000000011</c:v>
                </c:pt>
                <c:pt idx="35">
                  <c:v>-6.350000000000011</c:v>
                </c:pt>
                <c:pt idx="36">
                  <c:v>-5.9600000000000115</c:v>
                </c:pt>
                <c:pt idx="37">
                  <c:v>-5.570000000000012</c:v>
                </c:pt>
                <c:pt idx="38">
                  <c:v>-5.180000000000012</c:v>
                </c:pt>
                <c:pt idx="39">
                  <c:v>-4.7900000000000125</c:v>
                </c:pt>
                <c:pt idx="40">
                  <c:v>-4.400000000000013</c:v>
                </c:pt>
                <c:pt idx="41">
                  <c:v>-4.010000000000013</c:v>
                </c:pt>
                <c:pt idx="42">
                  <c:v>-3.6200000000000134</c:v>
                </c:pt>
                <c:pt idx="43">
                  <c:v>-3.2300000000000137</c:v>
                </c:pt>
                <c:pt idx="44">
                  <c:v>-2.840000000000014</c:v>
                </c:pt>
                <c:pt idx="45">
                  <c:v>-2.4500000000000144</c:v>
                </c:pt>
                <c:pt idx="46">
                  <c:v>-2.0600000000000147</c:v>
                </c:pt>
                <c:pt idx="47">
                  <c:v>-1.6700000000000146</c:v>
                </c:pt>
                <c:pt idx="48">
                  <c:v>-1.2800000000000145</c:v>
                </c:pt>
                <c:pt idx="49">
                  <c:v>-0.8900000000000148</c:v>
                </c:pt>
                <c:pt idx="50">
                  <c:v>-0.5000000000000147</c:v>
                </c:pt>
                <c:pt idx="51">
                  <c:v>-0.11000000000001453</c:v>
                </c:pt>
                <c:pt idx="52">
                  <c:v>0.27999999999998537</c:v>
                </c:pt>
                <c:pt idx="53">
                  <c:v>0.6699999999999854</c:v>
                </c:pt>
                <c:pt idx="54">
                  <c:v>1.0599999999999854</c:v>
                </c:pt>
                <c:pt idx="55">
                  <c:v>1.4499999999999855</c:v>
                </c:pt>
                <c:pt idx="56">
                  <c:v>1.8399999999999854</c:v>
                </c:pt>
                <c:pt idx="57">
                  <c:v>2.2299999999999853</c:v>
                </c:pt>
                <c:pt idx="58">
                  <c:v>2.6199999999999855</c:v>
                </c:pt>
                <c:pt idx="59">
                  <c:v>3.0099999999999856</c:v>
                </c:pt>
                <c:pt idx="60">
                  <c:v>3.3999999999999853</c:v>
                </c:pt>
                <c:pt idx="61">
                  <c:v>3.7899999999999854</c:v>
                </c:pt>
                <c:pt idx="62">
                  <c:v>4.1799999999999855</c:v>
                </c:pt>
                <c:pt idx="63">
                  <c:v>4.569999999999985</c:v>
                </c:pt>
                <c:pt idx="64">
                  <c:v>4.959999999999985</c:v>
                </c:pt>
                <c:pt idx="65">
                  <c:v>5.3499999999999845</c:v>
                </c:pt>
                <c:pt idx="66">
                  <c:v>5.739999999999984</c:v>
                </c:pt>
                <c:pt idx="67">
                  <c:v>6.129999999999984</c:v>
                </c:pt>
                <c:pt idx="68">
                  <c:v>6.519999999999984</c:v>
                </c:pt>
                <c:pt idx="69">
                  <c:v>6.909999999999983</c:v>
                </c:pt>
                <c:pt idx="70">
                  <c:v>7.299999999999983</c:v>
                </c:pt>
                <c:pt idx="71">
                  <c:v>7.689999999999983</c:v>
                </c:pt>
                <c:pt idx="72">
                  <c:v>8.079999999999982</c:v>
                </c:pt>
                <c:pt idx="73">
                  <c:v>8.469999999999981</c:v>
                </c:pt>
                <c:pt idx="74">
                  <c:v>8.859999999999982</c:v>
                </c:pt>
                <c:pt idx="75">
                  <c:v>9.249999999999982</c:v>
                </c:pt>
                <c:pt idx="76">
                  <c:v>9.639999999999981</c:v>
                </c:pt>
                <c:pt idx="77">
                  <c:v>10.02999999999998</c:v>
                </c:pt>
                <c:pt idx="78">
                  <c:v>10.41999999999998</c:v>
                </c:pt>
                <c:pt idx="79">
                  <c:v>10.809999999999981</c:v>
                </c:pt>
                <c:pt idx="80">
                  <c:v>11.19999999999998</c:v>
                </c:pt>
                <c:pt idx="81">
                  <c:v>11.589999999999979</c:v>
                </c:pt>
                <c:pt idx="82">
                  <c:v>11.979999999999979</c:v>
                </c:pt>
                <c:pt idx="83">
                  <c:v>12.36999999999998</c:v>
                </c:pt>
                <c:pt idx="84">
                  <c:v>12.759999999999978</c:v>
                </c:pt>
                <c:pt idx="85">
                  <c:v>13.149999999999977</c:v>
                </c:pt>
                <c:pt idx="86">
                  <c:v>13.539999999999978</c:v>
                </c:pt>
                <c:pt idx="87">
                  <c:v>13.929999999999978</c:v>
                </c:pt>
                <c:pt idx="88">
                  <c:v>14.319999999999977</c:v>
                </c:pt>
                <c:pt idx="89">
                  <c:v>14.709999999999976</c:v>
                </c:pt>
                <c:pt idx="90">
                  <c:v>15.099999999999977</c:v>
                </c:pt>
                <c:pt idx="91">
                  <c:v>15.489999999999977</c:v>
                </c:pt>
                <c:pt idx="92">
                  <c:v>15.879999999999976</c:v>
                </c:pt>
                <c:pt idx="93">
                  <c:v>16.269999999999975</c:v>
                </c:pt>
                <c:pt idx="94">
                  <c:v>16.659999999999975</c:v>
                </c:pt>
                <c:pt idx="95">
                  <c:v>17.049999999999976</c:v>
                </c:pt>
                <c:pt idx="96">
                  <c:v>17.439999999999976</c:v>
                </c:pt>
                <c:pt idx="97">
                  <c:v>17.829999999999973</c:v>
                </c:pt>
                <c:pt idx="98">
                  <c:v>18.219999999999974</c:v>
                </c:pt>
                <c:pt idx="99">
                  <c:v>18.609999999999975</c:v>
                </c:pt>
                <c:pt idx="100">
                  <c:v>18.99999999999997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grafico!$K$8</c:f>
              <c:numCache>
                <c:ptCount val="1"/>
                <c:pt idx="0">
                  <c:v>-2</c:v>
                </c:pt>
              </c:numCache>
            </c:numRef>
          </c:xVal>
          <c:yVal>
            <c:numRef>
              <c:f>grafico!$L$8</c:f>
              <c:numCache>
                <c:ptCount val="1"/>
                <c:pt idx="0">
                  <c:v>-5</c:v>
                </c:pt>
              </c:numCache>
            </c:numRef>
          </c:yVal>
          <c:smooth val="1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grafico!$M$8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grafico!$N$8</c:f>
              <c:numCache>
                <c:ptCount val="1"/>
                <c:pt idx="0">
                  <c:v>4</c:v>
                </c:pt>
              </c:numCache>
            </c:numRef>
          </c:yVal>
          <c:smooth val="1"/>
        </c:ser>
        <c:axId val="1871648"/>
        <c:axId val="16844833"/>
      </c:scatterChart>
      <c:valAx>
        <c:axId val="187164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44833"/>
        <c:crosses val="autoZero"/>
        <c:crossBetween val="midCat"/>
        <c:dispUnits/>
      </c:valAx>
      <c:valAx>
        <c:axId val="168448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16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4</xdr:row>
      <xdr:rowOff>57150</xdr:rowOff>
    </xdr:from>
    <xdr:to>
      <xdr:col>11</xdr:col>
      <xdr:colOff>533400</xdr:colOff>
      <xdr:row>15</xdr:row>
      <xdr:rowOff>133350</xdr:rowOff>
    </xdr:to>
    <xdr:graphicFrame>
      <xdr:nvGraphicFramePr>
        <xdr:cNvPr id="1" name="Chart 5"/>
        <xdr:cNvGraphicFramePr/>
      </xdr:nvGraphicFramePr>
      <xdr:xfrm>
        <a:off x="3371850" y="704850"/>
        <a:ext cx="31146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9525</xdr:rowOff>
    </xdr:from>
    <xdr:to>
      <xdr:col>0</xdr:col>
      <xdr:colOff>561975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419100" y="171450"/>
          <a:ext cx="142875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5</xdr:row>
      <xdr:rowOff>28575</xdr:rowOff>
    </xdr:from>
    <xdr:to>
      <xdr:col>0</xdr:col>
      <xdr:colOff>590550</xdr:colOff>
      <xdr:row>7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400050" y="838200"/>
          <a:ext cx="19050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showGridLines="0" tabSelected="1" zoomScalePageLayoutView="0" workbookViewId="0" topLeftCell="A1">
      <selection activeCell="B16" sqref="B16"/>
    </sheetView>
  </sheetViews>
  <sheetFormatPr defaultColWidth="9.140625" defaultRowHeight="12.75"/>
  <cols>
    <col min="4" max="4" width="10.57421875" style="0" customWidth="1"/>
    <col min="6" max="6" width="7.140625" style="0" customWidth="1"/>
    <col min="7" max="7" width="5.421875" style="0" customWidth="1"/>
    <col min="8" max="8" width="7.140625" style="0" customWidth="1"/>
    <col min="9" max="9" width="4.8515625" style="0" customWidth="1"/>
    <col min="10" max="10" width="8.421875" style="0" customWidth="1"/>
  </cols>
  <sheetData>
    <row r="1" spans="1:16" ht="12.75">
      <c r="A1" s="3"/>
      <c r="B1" s="3"/>
      <c r="C1" s="33" t="s">
        <v>32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2.75">
      <c r="A2" s="3"/>
      <c r="B2" s="4" t="s">
        <v>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4" spans="1:11" ht="12.75">
      <c r="A4" s="38" t="s">
        <v>7</v>
      </c>
      <c r="B4" s="38"/>
      <c r="C4" s="38"/>
      <c r="D4" s="38"/>
      <c r="E4" s="7"/>
      <c r="F4" s="39" t="s">
        <v>18</v>
      </c>
      <c r="G4" s="39"/>
      <c r="H4" s="39"/>
      <c r="I4" s="39"/>
      <c r="J4" s="39"/>
      <c r="K4" s="39"/>
    </row>
    <row r="5" spans="1:16" ht="12.75">
      <c r="A5" s="34" t="s">
        <v>27</v>
      </c>
      <c r="B5" s="35"/>
      <c r="C5" s="35"/>
      <c r="D5" s="36"/>
      <c r="E5" s="1"/>
      <c r="F5" s="5"/>
      <c r="G5" s="6"/>
      <c r="H5" s="5"/>
      <c r="I5" s="6"/>
      <c r="J5" s="6"/>
      <c r="K5" s="5"/>
      <c r="L5" s="5"/>
      <c r="M5" s="9"/>
      <c r="N5" s="9"/>
      <c r="O5" s="9"/>
      <c r="P5" s="9"/>
    </row>
    <row r="6" spans="1:16" ht="12.75">
      <c r="A6" s="13"/>
      <c r="B6" s="13"/>
      <c r="C6" s="13"/>
      <c r="D6" s="13"/>
      <c r="F6" s="5"/>
      <c r="G6" s="5"/>
      <c r="H6" s="5"/>
      <c r="I6" s="5"/>
      <c r="J6" s="5"/>
      <c r="K6" s="5"/>
      <c r="L6" s="5"/>
      <c r="M6" s="9"/>
      <c r="N6" s="9"/>
      <c r="O6" s="9"/>
      <c r="P6" s="9"/>
    </row>
    <row r="7" spans="1:16" ht="12.75">
      <c r="A7" s="11" t="s">
        <v>4</v>
      </c>
      <c r="B7" s="12">
        <v>3</v>
      </c>
      <c r="C7" s="13"/>
      <c r="D7" s="13"/>
      <c r="F7" s="5"/>
      <c r="G7" s="5"/>
      <c r="H7" s="5"/>
      <c r="I7" s="5"/>
      <c r="J7" s="5"/>
      <c r="K7" s="5"/>
      <c r="L7" s="5"/>
      <c r="M7" s="9"/>
      <c r="N7" s="9"/>
      <c r="O7" s="9"/>
      <c r="P7" s="9"/>
    </row>
    <row r="8" spans="1:16" ht="12.75">
      <c r="A8" s="11" t="s">
        <v>5</v>
      </c>
      <c r="B8" s="12">
        <v>-1</v>
      </c>
      <c r="C8" s="13"/>
      <c r="D8" s="13"/>
      <c r="F8" s="5"/>
      <c r="G8" s="5"/>
      <c r="H8" s="5"/>
      <c r="I8" s="5"/>
      <c r="J8" s="5"/>
      <c r="K8" s="5"/>
      <c r="L8" s="5"/>
      <c r="M8" s="9"/>
      <c r="N8" s="9"/>
      <c r="O8" s="9"/>
      <c r="P8" s="9"/>
    </row>
    <row r="9" spans="1:16" ht="15.75" customHeight="1">
      <c r="A9" s="11" t="s">
        <v>6</v>
      </c>
      <c r="B9" s="14">
        <v>1</v>
      </c>
      <c r="C9" s="15">
        <f>IF(AND($B$7=0,$B$8=0),"no","")</f>
      </c>
      <c r="D9" s="31">
        <f>IF($C$9="no","non è una retta","")</f>
      </c>
      <c r="F9" s="5"/>
      <c r="G9" s="5"/>
      <c r="H9" s="5"/>
      <c r="I9" s="5"/>
      <c r="J9" s="5"/>
      <c r="K9" s="5"/>
      <c r="L9" s="5"/>
      <c r="M9" s="9"/>
      <c r="N9" s="9"/>
      <c r="O9" s="9"/>
      <c r="P9" s="9"/>
    </row>
    <row r="10" spans="1:16" ht="12.75">
      <c r="A10" s="13"/>
      <c r="B10" s="13"/>
      <c r="C10" s="13"/>
      <c r="D10" s="32"/>
      <c r="F10" s="5"/>
      <c r="G10" s="5"/>
      <c r="H10" s="5"/>
      <c r="I10" s="5"/>
      <c r="J10" s="5"/>
      <c r="K10" s="5"/>
      <c r="L10" s="5"/>
      <c r="M10" s="9"/>
      <c r="N10" s="9"/>
      <c r="O10" s="9"/>
      <c r="P10" s="9"/>
    </row>
    <row r="11" spans="1:16" ht="14.25">
      <c r="A11" s="37" t="s">
        <v>26</v>
      </c>
      <c r="B11" s="37"/>
      <c r="C11" s="37"/>
      <c r="D11" s="37"/>
      <c r="F11" s="5"/>
      <c r="G11" s="5"/>
      <c r="H11" s="5"/>
      <c r="I11" s="5"/>
      <c r="J11" s="5"/>
      <c r="K11" s="5"/>
      <c r="L11" s="5"/>
      <c r="M11" s="9"/>
      <c r="N11" s="9"/>
      <c r="O11" s="9"/>
      <c r="P11" s="9"/>
    </row>
    <row r="12" spans="1:16" ht="12.75">
      <c r="A12" s="13"/>
      <c r="B12" s="13"/>
      <c r="C12" s="13"/>
      <c r="D12" s="13"/>
      <c r="F12" s="5"/>
      <c r="G12" s="5"/>
      <c r="H12" s="5"/>
      <c r="I12" s="5"/>
      <c r="J12" s="5"/>
      <c r="K12" s="5"/>
      <c r="L12" s="5"/>
      <c r="M12" s="9"/>
      <c r="N12" s="9"/>
      <c r="O12" s="9"/>
      <c r="P12" s="9"/>
    </row>
    <row r="13" spans="1:16" ht="12.75">
      <c r="A13" s="16" t="s">
        <v>4</v>
      </c>
      <c r="B13" s="12">
        <v>1</v>
      </c>
      <c r="C13" s="17">
        <f>IF($B$13=0,"no","")</f>
      </c>
      <c r="D13" s="29">
        <f>IF(C13="no","non è una parabola","")</f>
      </c>
      <c r="F13" s="5"/>
      <c r="G13" s="5"/>
      <c r="H13" s="5"/>
      <c r="I13" s="5"/>
      <c r="J13" s="5"/>
      <c r="K13" s="5"/>
      <c r="L13" s="5"/>
      <c r="M13" s="9"/>
      <c r="N13" s="9"/>
      <c r="O13" s="9"/>
      <c r="P13" s="9"/>
    </row>
    <row r="14" spans="1:16" ht="12.75">
      <c r="A14" s="16" t="s">
        <v>5</v>
      </c>
      <c r="B14" s="12">
        <v>4</v>
      </c>
      <c r="C14" s="13"/>
      <c r="D14" s="30"/>
      <c r="F14" s="5"/>
      <c r="G14" s="5"/>
      <c r="H14" s="5"/>
      <c r="I14" s="5"/>
      <c r="J14" s="5"/>
      <c r="K14" s="5"/>
      <c r="L14" s="5"/>
      <c r="M14" s="9"/>
      <c r="N14" s="9"/>
      <c r="O14" s="9"/>
      <c r="P14" s="9"/>
    </row>
    <row r="15" spans="1:16" ht="12.75">
      <c r="A15" s="16" t="s">
        <v>6</v>
      </c>
      <c r="B15" s="12">
        <v>-1</v>
      </c>
      <c r="C15" s="13"/>
      <c r="D15" s="13"/>
      <c r="F15" s="5"/>
      <c r="G15" s="5"/>
      <c r="H15" s="5"/>
      <c r="I15" s="5"/>
      <c r="J15" s="5"/>
      <c r="K15" s="5"/>
      <c r="L15" s="5"/>
      <c r="M15" s="9"/>
      <c r="N15" s="9"/>
      <c r="O15" s="9"/>
      <c r="P15" s="9"/>
    </row>
    <row r="16" spans="1:16" ht="12.75">
      <c r="A16" s="13"/>
      <c r="B16" s="13"/>
      <c r="C16" s="13"/>
      <c r="D16" s="13"/>
      <c r="F16" s="5"/>
      <c r="G16" s="5"/>
      <c r="H16" s="5"/>
      <c r="I16" s="5"/>
      <c r="J16" s="5"/>
      <c r="K16" s="5"/>
      <c r="L16" s="5"/>
      <c r="M16" s="9"/>
      <c r="N16" s="9"/>
      <c r="O16" s="9"/>
      <c r="P16" s="9"/>
    </row>
    <row r="17" spans="6:16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2.75">
      <c r="A18" s="24" t="s">
        <v>8</v>
      </c>
      <c r="B18" s="24"/>
      <c r="C18" s="24"/>
      <c r="D18" s="24"/>
      <c r="F18" s="26" t="str">
        <f>IF(OR($C$13="no",$C$9="no")," ",IF($B$8=0,"c'è una sola soluzione",IF(calcoli!$C$20=0,"Ci sono 2 soluzioni reali coincidenti",IF(calcoli!$C$20&gt;0,"Ci sono 2 soluzioni reali ","non ci sono soluzioni"))))</f>
        <v>Ci sono 2 soluzioni reali </v>
      </c>
      <c r="G18" s="26"/>
      <c r="H18" s="26"/>
      <c r="I18" s="26"/>
      <c r="J18" s="26"/>
      <c r="K18" s="9"/>
      <c r="L18" s="9"/>
      <c r="M18" s="9"/>
      <c r="N18" s="9"/>
      <c r="O18" s="9"/>
      <c r="P18" s="9"/>
    </row>
    <row r="19" spans="1:18" ht="15">
      <c r="A19" s="18"/>
      <c r="B19" s="18"/>
      <c r="C19" s="18"/>
      <c r="D19" s="18"/>
      <c r="G19" s="25" t="str">
        <f>IF(OR(C13="no",$C$9="no")," ",IF(calcoli!$C$20=0,"La retta è tangente  alla parabola",IF(calcoli!$C$20&lt;0,"La retta è esterna  alla parabola","La retta è secante  alla parabola")))</f>
        <v>La retta è secante  alla parabola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6" ht="15">
      <c r="A20" s="19" t="s">
        <v>23</v>
      </c>
      <c r="B20" s="19" t="s">
        <v>22</v>
      </c>
      <c r="C20" s="20">
        <f>IF(OR(calcoli!$C$20&lt;0,$C$13="no",$C$9="no")," ",calcoli!$C$21)</f>
        <v>-2</v>
      </c>
      <c r="D20" s="20">
        <f>IF(OR(calcoli!$C$20&lt;0,$C$13="no",$C$9="no")," ",calcoli!$E$21)</f>
        <v>-5</v>
      </c>
      <c r="F20" s="27" t="s">
        <v>16</v>
      </c>
      <c r="G20" s="27"/>
      <c r="H20" s="27"/>
      <c r="I20" s="28" t="s">
        <v>17</v>
      </c>
      <c r="J20" s="28"/>
      <c r="K20" s="28"/>
      <c r="L20" s="28"/>
      <c r="M20" s="28"/>
      <c r="N20" s="28"/>
      <c r="O20" s="28"/>
      <c r="P20" s="28"/>
    </row>
    <row r="21" spans="1:16" ht="14.25">
      <c r="A21" s="19" t="s">
        <v>24</v>
      </c>
      <c r="B21" s="19" t="s">
        <v>21</v>
      </c>
      <c r="C21" s="20">
        <f>IF(OR(calcoli!$C$20&lt;0,C13="no",C9="no")," ",calcoli!$C$22)</f>
        <v>1</v>
      </c>
      <c r="D21" s="20">
        <f>IF(OR(calcoli!$C$20&lt;0,$C$13="no",$C$9="no")," ",calcoli!$E$22)</f>
        <v>4</v>
      </c>
      <c r="F21" s="9"/>
      <c r="G21" s="9"/>
      <c r="H21" s="9"/>
      <c r="I21" s="9" t="s">
        <v>30</v>
      </c>
      <c r="J21" s="9"/>
      <c r="K21" s="9"/>
      <c r="L21" s="9"/>
      <c r="M21" s="9"/>
      <c r="N21" s="9"/>
      <c r="O21" s="9"/>
      <c r="P21" s="9"/>
    </row>
    <row r="22" spans="1:16" ht="12.75">
      <c r="A22" s="18"/>
      <c r="B22" s="18"/>
      <c r="C22" s="18"/>
      <c r="D22" s="1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6:16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6:16" ht="12.75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9"/>
    </row>
    <row r="25" spans="6:16" ht="12.75"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7:20" ht="23.25">
      <c r="Q26" s="8"/>
      <c r="R26" s="8"/>
      <c r="S26" s="8"/>
      <c r="T26" s="8"/>
    </row>
    <row r="53" ht="12.75">
      <c r="L53" s="1"/>
    </row>
    <row r="67" spans="2:3" ht="20.25">
      <c r="B67" s="2"/>
      <c r="C67" s="2"/>
    </row>
    <row r="69" spans="2:3" ht="20.25">
      <c r="B69" s="2"/>
      <c r="C69" s="2"/>
    </row>
  </sheetData>
  <sheetProtection password="D029" sheet="1" objects="1" scenarios="1"/>
  <mergeCells count="12">
    <mergeCell ref="D9:D10"/>
    <mergeCell ref="C1:P2"/>
    <mergeCell ref="A5:D5"/>
    <mergeCell ref="A11:D11"/>
    <mergeCell ref="A4:D4"/>
    <mergeCell ref="F4:K4"/>
    <mergeCell ref="A18:D18"/>
    <mergeCell ref="G19:R19"/>
    <mergeCell ref="F18:J18"/>
    <mergeCell ref="F20:H20"/>
    <mergeCell ref="I20:P20"/>
    <mergeCell ref="D13:D1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3" sqref="B3"/>
    </sheetView>
  </sheetViews>
  <sheetFormatPr defaultColWidth="9.140625" defaultRowHeight="12.75"/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2" t="s">
        <v>0</v>
      </c>
      <c r="C2" s="22">
        <f>Foglio1!$B$13</f>
        <v>1</v>
      </c>
      <c r="D2" s="22" t="e">
        <f>Foglio1!#REF!</f>
        <v>#REF!</v>
      </c>
      <c r="E2" s="22">
        <f>Foglio1!$B$14</f>
        <v>4</v>
      </c>
      <c r="F2" s="22" t="e">
        <f>Foglio1!#REF!</f>
        <v>#REF!</v>
      </c>
      <c r="G2" s="22">
        <f>Foglio1!$B$15</f>
        <v>-1</v>
      </c>
      <c r="H2" s="22"/>
      <c r="I2" s="22"/>
      <c r="J2" s="22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1"/>
      <c r="B4" s="22" t="s">
        <v>0</v>
      </c>
      <c r="C4" s="22">
        <f>-Foglio1!$B$7/Foglio1!$B$8</f>
        <v>3</v>
      </c>
      <c r="D4" s="22">
        <f>Foglio1!$G$5</f>
        <v>0</v>
      </c>
      <c r="E4" s="22">
        <f>-Foglio1!$B$9/Foglio1!$B$8</f>
        <v>1</v>
      </c>
      <c r="F4" s="22"/>
      <c r="G4" s="22"/>
      <c r="H4" s="22"/>
      <c r="I4" s="22"/>
      <c r="J4" s="22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2" t="str">
        <f>$B$2</f>
        <v>Y  =</v>
      </c>
      <c r="C6" s="22">
        <f>$C$4</f>
        <v>3</v>
      </c>
      <c r="D6" s="22">
        <f>$D$4</f>
        <v>0</v>
      </c>
      <c r="E6" s="22">
        <f>$E$4</f>
        <v>1</v>
      </c>
      <c r="F6" s="22"/>
      <c r="G6" s="22"/>
      <c r="H6" s="21"/>
      <c r="I6" s="21"/>
      <c r="J6" s="21"/>
    </row>
    <row r="7" spans="1:10" ht="12.75">
      <c r="A7" s="21"/>
      <c r="B7" s="22"/>
      <c r="C7" s="22"/>
      <c r="D7" s="22"/>
      <c r="E7" s="22"/>
      <c r="F7" s="22"/>
      <c r="G7" s="22"/>
      <c r="H7" s="21"/>
      <c r="I7" s="21"/>
      <c r="J7" s="21"/>
    </row>
    <row r="8" spans="1:11" ht="12.75">
      <c r="A8" s="21"/>
      <c r="B8" s="22">
        <f>C6</f>
        <v>3</v>
      </c>
      <c r="C8" s="22">
        <f>D6</f>
        <v>0</v>
      </c>
      <c r="D8" s="22">
        <f>E6</f>
        <v>1</v>
      </c>
      <c r="E8" s="22" t="s">
        <v>1</v>
      </c>
      <c r="F8" s="22">
        <f>C2</f>
        <v>1</v>
      </c>
      <c r="G8" s="21" t="e">
        <f>D2</f>
        <v>#REF!</v>
      </c>
      <c r="H8" s="22">
        <f>E2</f>
        <v>4</v>
      </c>
      <c r="I8" s="22" t="e">
        <f>F2</f>
        <v>#REF!</v>
      </c>
      <c r="J8" s="22">
        <f>G2</f>
        <v>-1</v>
      </c>
      <c r="K8" s="1"/>
    </row>
    <row r="9" spans="1:10" ht="12.75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 ht="12.75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1" ht="12.75">
      <c r="A11" s="21"/>
      <c r="B11" s="22"/>
      <c r="C11" s="22"/>
      <c r="D11" s="22"/>
      <c r="E11" s="22"/>
      <c r="F11" s="22"/>
      <c r="G11" s="22"/>
      <c r="H11" s="22"/>
      <c r="I11" s="22"/>
      <c r="J11" s="22" t="s">
        <v>1</v>
      </c>
      <c r="K11" s="1"/>
    </row>
    <row r="12" spans="1:10" ht="12.75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21"/>
      <c r="B14" s="22"/>
      <c r="C14" s="22"/>
      <c r="D14" s="22"/>
      <c r="E14" s="22"/>
      <c r="F14" s="22"/>
      <c r="G14" s="22"/>
      <c r="H14" s="22"/>
      <c r="I14" s="21"/>
      <c r="J14" s="21"/>
    </row>
    <row r="15" spans="1:10" ht="12.75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12.75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12.75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20.25">
      <c r="A18" s="21"/>
      <c r="B18" s="23"/>
      <c r="C18" s="23"/>
      <c r="D18" s="23"/>
      <c r="E18" s="23"/>
      <c r="F18" s="23"/>
      <c r="G18" s="23"/>
      <c r="H18" s="23"/>
      <c r="I18" s="21"/>
      <c r="J18" s="21"/>
    </row>
    <row r="19" spans="1:10" ht="12.7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12.75">
      <c r="A20" s="21"/>
      <c r="B20" s="21" t="s">
        <v>2</v>
      </c>
      <c r="C20" s="21">
        <f>(Foglio1!B8*Foglio1!B14+Foglio1!B7)^2-4*(Foglio1!B8*Foglio1!B13*(Foglio1!B8*Foglio1!B15+Foglio1!B9))</f>
        <v>9</v>
      </c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 t="s">
        <v>19</v>
      </c>
      <c r="C21" s="21">
        <f>IF(Foglio1!$B$8=0,-Foglio1!B9/Foglio1!B7,(-(Foglio1!$B$8*Foglio1!$B$14+Foglio1!$B$7)+SQRT(calcoli!$C$20))/(2*Foglio1!$B$8*Foglio1!$B$13))</f>
        <v>-2</v>
      </c>
      <c r="D21" s="21" t="s">
        <v>25</v>
      </c>
      <c r="E21" s="21">
        <f>Foglio1!$B$13*calcoli!C21^2+Foglio1!$B$14*calcoli!C21+Foglio1!$B$15</f>
        <v>-5</v>
      </c>
      <c r="F21" s="21"/>
      <c r="G21" s="21"/>
      <c r="H21" s="21"/>
      <c r="I21" s="21"/>
      <c r="J21" s="21"/>
    </row>
    <row r="22" spans="1:10" ht="12.75">
      <c r="A22" s="21"/>
      <c r="B22" s="21" t="s">
        <v>20</v>
      </c>
      <c r="C22" s="21">
        <f>IF(Foglio1!$B$8=0,"",(-(Foglio1!$B$8*Foglio1!$B$14+Foglio1!$B$7)-SQRT(calcoli!$C$20))/(2*Foglio1!$B$8*Foglio1!$B$13))</f>
        <v>1</v>
      </c>
      <c r="D22" s="21"/>
      <c r="E22" s="21">
        <f>IF(Foglio1!$B$8=0,"",Foglio1!$B$13*calcoli!C22^2+Foglio1!$B$14*calcoli!C22+Foglio1!$B$15)</f>
        <v>4</v>
      </c>
      <c r="F22" s="21"/>
      <c r="G22" s="21"/>
      <c r="H22" s="21"/>
      <c r="I22" s="21"/>
      <c r="J22" s="21"/>
    </row>
    <row r="23" spans="1:10" ht="12.7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12.75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2.75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2.75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12.7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2.75">
      <c r="A28" s="21"/>
      <c r="B28" s="21"/>
      <c r="C28" s="21"/>
      <c r="D28" s="21"/>
      <c r="E28" s="21"/>
      <c r="F28" s="21"/>
      <c r="G28" s="21"/>
      <c r="H28" s="21"/>
      <c r="I28" s="21"/>
      <c r="J28" s="21"/>
    </row>
  </sheetData>
  <sheetProtection password="D029"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selection activeCell="A1" sqref="A1:L109"/>
    </sheetView>
  </sheetViews>
  <sheetFormatPr defaultColWidth="9.140625" defaultRowHeight="12.75"/>
  <sheetData>
    <row r="1" spans="1:13" ht="12.75">
      <c r="A1" s="21" t="s">
        <v>9</v>
      </c>
      <c r="B1" s="21">
        <f>(MIN(Foglio1!$C$20,Foglio1!$C$21,-Foglio1!$B$14/(2*Foglio1!$B$13))-5)</f>
        <v>-7</v>
      </c>
      <c r="C1" s="21"/>
      <c r="D1" s="21"/>
      <c r="E1" s="21"/>
      <c r="F1" s="21"/>
      <c r="G1" s="21"/>
      <c r="H1" s="21" t="s">
        <v>9</v>
      </c>
      <c r="I1" s="21">
        <f>B1</f>
        <v>-7</v>
      </c>
      <c r="J1" s="21"/>
      <c r="K1" s="21"/>
      <c r="L1" s="21"/>
      <c r="M1" s="21"/>
    </row>
    <row r="2" spans="1:13" ht="12.75">
      <c r="A2" s="21" t="s">
        <v>10</v>
      </c>
      <c r="B2" s="21">
        <f>MAX(Foglio1!$C$20,Foglio1!$C$21,-Foglio1!$B$14/(2*Foglio1!$B$13))+5</f>
        <v>6</v>
      </c>
      <c r="C2" s="21"/>
      <c r="D2" s="21"/>
      <c r="E2" s="21"/>
      <c r="F2" s="21"/>
      <c r="G2" s="21"/>
      <c r="H2" s="21" t="s">
        <v>10</v>
      </c>
      <c r="I2" s="21">
        <f>$B$2</f>
        <v>6</v>
      </c>
      <c r="J2" s="21"/>
      <c r="K2" s="21"/>
      <c r="L2" s="21"/>
      <c r="M2" s="21"/>
    </row>
    <row r="3" spans="1:13" ht="12.75">
      <c r="A3" s="21" t="s">
        <v>11</v>
      </c>
      <c r="B3" s="21">
        <v>100</v>
      </c>
      <c r="C3" s="21"/>
      <c r="D3" s="21"/>
      <c r="E3" s="21"/>
      <c r="F3" s="21"/>
      <c r="G3" s="21"/>
      <c r="H3" s="21" t="s">
        <v>11</v>
      </c>
      <c r="I3" s="21">
        <v>100</v>
      </c>
      <c r="J3" s="21"/>
      <c r="K3" s="21"/>
      <c r="L3" s="21"/>
      <c r="M3" s="21"/>
    </row>
    <row r="4" spans="1:13" ht="12.75">
      <c r="A4" s="21" t="s">
        <v>12</v>
      </c>
      <c r="B4" s="21">
        <f>(B2-B1)/B3</f>
        <v>0.13</v>
      </c>
      <c r="C4" s="21"/>
      <c r="D4" s="21"/>
      <c r="E4" s="21"/>
      <c r="F4" s="21"/>
      <c r="G4" s="21"/>
      <c r="H4" s="21" t="s">
        <v>15</v>
      </c>
      <c r="I4" s="21">
        <f>(I2-I1)/I3</f>
        <v>0.13</v>
      </c>
      <c r="J4" s="21"/>
      <c r="K4" s="21"/>
      <c r="L4" s="21"/>
      <c r="M4" s="21"/>
    </row>
    <row r="5" spans="1:13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2.75">
      <c r="A6" s="21"/>
      <c r="B6" s="21" t="s">
        <v>31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2.75">
      <c r="A7" s="21"/>
      <c r="B7" s="22" t="s">
        <v>13</v>
      </c>
      <c r="C7" s="22" t="s">
        <v>14</v>
      </c>
      <c r="D7" s="21"/>
      <c r="E7" s="21"/>
      <c r="F7" s="21"/>
      <c r="G7" s="21"/>
      <c r="H7" s="22" t="s">
        <v>13</v>
      </c>
      <c r="I7" s="22" t="s">
        <v>14</v>
      </c>
      <c r="J7" s="21"/>
      <c r="K7" s="21" t="s">
        <v>28</v>
      </c>
      <c r="L7" s="21"/>
      <c r="M7" s="21" t="s">
        <v>29</v>
      </c>
    </row>
    <row r="8" spans="1:14" ht="12.75">
      <c r="A8" s="21"/>
      <c r="B8" s="21">
        <f>$B$1</f>
        <v>-7</v>
      </c>
      <c r="C8" s="21">
        <f>Foglio1!$B$13*(grafico!B8*grafico!B8)+Foglio1!$B$14*(grafico!B8)+Foglio1!$B$15</f>
        <v>20</v>
      </c>
      <c r="D8" s="21"/>
      <c r="E8" s="21"/>
      <c r="F8" s="21"/>
      <c r="G8" s="21"/>
      <c r="H8" s="21">
        <f>IF(Foglio1!$B$8=0,-Foglio1!$B$9/Foglio1!$B$7,I1)</f>
        <v>-7</v>
      </c>
      <c r="I8" s="21">
        <f>IF(Foglio1!$B$8=0,C8,(-Foglio1!$B$7/Foglio1!$B$8)*grafico!H8-(Foglio1!$B$9/Foglio1!$B$8))</f>
        <v>-20</v>
      </c>
      <c r="J8" s="21"/>
      <c r="K8" s="21">
        <f>calcoli!$C$21</f>
        <v>-2</v>
      </c>
      <c r="L8" s="21">
        <f>calcoli!$E$21</f>
        <v>-5</v>
      </c>
      <c r="M8" s="21">
        <f>calcoli!$C$22</f>
        <v>1</v>
      </c>
      <c r="N8">
        <f>calcoli!$E$22</f>
        <v>4</v>
      </c>
    </row>
    <row r="9" spans="1:13" ht="12.75">
      <c r="A9" s="21"/>
      <c r="B9" s="21">
        <f>B8+$B$4</f>
        <v>-6.87</v>
      </c>
      <c r="C9" s="21">
        <f>Foglio1!$B$13*(grafico!B9*grafico!B9)+Foglio1!$B$14*(grafico!B9)+Foglio1!$B$15</f>
        <v>18.7169</v>
      </c>
      <c r="D9" s="21"/>
      <c r="E9" s="21"/>
      <c r="F9" s="21"/>
      <c r="G9" s="21"/>
      <c r="H9" s="21">
        <f>IF(Foglio1!$B$8=0,-Foglio1!$B$9/Foglio1!$B$7,H8+$I$4)</f>
        <v>-6.87</v>
      </c>
      <c r="I9" s="21">
        <f>IF(Foglio1!$B$8=0,C9,(-Foglio1!$B$7/Foglio1!$B$8)*grafico!H9-(Foglio1!$B$9/Foglio1!$B$8))</f>
        <v>-19.61</v>
      </c>
      <c r="J9" s="21"/>
      <c r="K9" s="21"/>
      <c r="L9" s="21"/>
      <c r="M9" s="21"/>
    </row>
    <row r="10" spans="1:13" ht="12.75">
      <c r="A10" s="21"/>
      <c r="B10" s="21">
        <f aca="true" t="shared" si="0" ref="B10:B73">B9+$B$4</f>
        <v>-6.74</v>
      </c>
      <c r="C10" s="21">
        <f>Foglio1!$B$13*(grafico!B10*grafico!B10)+Foglio1!$B$14*(grafico!B10)+Foglio1!$B$15</f>
        <v>17.467600000000004</v>
      </c>
      <c r="D10" s="21"/>
      <c r="E10" s="21"/>
      <c r="F10" s="21"/>
      <c r="G10" s="21"/>
      <c r="H10" s="21">
        <f>IF(Foglio1!$B$8=0,-Foglio1!$B$9/Foglio1!$B$7,H9+$I$4)</f>
        <v>-6.74</v>
      </c>
      <c r="I10" s="21">
        <f>IF(Foglio1!$B$8=0,C10,(-Foglio1!$B$7/Foglio1!$B$8)*grafico!H10-(Foglio1!$B$9/Foglio1!$B$8))</f>
        <v>-19.22</v>
      </c>
      <c r="J10" s="21"/>
      <c r="K10" s="21"/>
      <c r="L10" s="21"/>
      <c r="M10" s="21"/>
    </row>
    <row r="11" spans="1:13" ht="12.75">
      <c r="A11" s="21"/>
      <c r="B11" s="21">
        <f t="shared" si="0"/>
        <v>-6.61</v>
      </c>
      <c r="C11" s="21">
        <f>Foglio1!$B$13*(grafico!B11*grafico!B11)+Foglio1!$B$14*(grafico!B11)+Foglio1!$B$15</f>
        <v>16.252100000000002</v>
      </c>
      <c r="D11" s="21"/>
      <c r="E11" s="21"/>
      <c r="F11" s="21"/>
      <c r="G11" s="21"/>
      <c r="H11" s="21">
        <f>IF(Foglio1!$B$8=0,-Foglio1!$B$9/Foglio1!$B$7,H10+$I$4)</f>
        <v>-6.61</v>
      </c>
      <c r="I11" s="21">
        <f>IF(Foglio1!$B$8=0,C11,(-Foglio1!$B$7/Foglio1!$B$8)*grafico!H11-(Foglio1!$B$9/Foglio1!$B$8))</f>
        <v>-18.830000000000002</v>
      </c>
      <c r="J11" s="21"/>
      <c r="K11" s="21"/>
      <c r="L11" s="21"/>
      <c r="M11" s="21"/>
    </row>
    <row r="12" spans="1:13" ht="12.75">
      <c r="A12" s="21"/>
      <c r="B12" s="21">
        <f t="shared" si="0"/>
        <v>-6.48</v>
      </c>
      <c r="C12" s="21">
        <f>Foglio1!$B$13*(grafico!B12*grafico!B12)+Foglio1!$B$14*(grafico!B12)+Foglio1!$B$15</f>
        <v>15.070400000000006</v>
      </c>
      <c r="D12" s="21"/>
      <c r="E12" s="21"/>
      <c r="F12" s="21"/>
      <c r="G12" s="21"/>
      <c r="H12" s="21">
        <f>IF(Foglio1!$B$8=0,-Foglio1!$B$9/Foglio1!$B$7,H11+$I$4)</f>
        <v>-6.48</v>
      </c>
      <c r="I12" s="21">
        <f>IF(Foglio1!$B$8=0,C12,(-Foglio1!$B$7/Foglio1!$B$8)*grafico!H12-(Foglio1!$B$9/Foglio1!$B$8))</f>
        <v>-18.44</v>
      </c>
      <c r="J12" s="21"/>
      <c r="K12" s="21"/>
      <c r="L12" s="21"/>
      <c r="M12" s="21"/>
    </row>
    <row r="13" spans="1:13" ht="12.75">
      <c r="A13" s="21"/>
      <c r="B13" s="21">
        <f t="shared" si="0"/>
        <v>-6.3500000000000005</v>
      </c>
      <c r="C13" s="21">
        <f>Foglio1!$B$13*(grafico!B13*grafico!B13)+Foglio1!$B$14*(grafico!B13)+Foglio1!$B$15</f>
        <v>13.922500000000003</v>
      </c>
      <c r="D13" s="21"/>
      <c r="E13" s="21"/>
      <c r="F13" s="21"/>
      <c r="G13" s="21"/>
      <c r="H13" s="21">
        <f>IF(Foglio1!$B$8=0,-Foglio1!$B$9/Foglio1!$B$7,H12+$I$4)</f>
        <v>-6.3500000000000005</v>
      </c>
      <c r="I13" s="21">
        <f>IF(Foglio1!$B$8=0,C13,(-Foglio1!$B$7/Foglio1!$B$8)*grafico!H13-(Foglio1!$B$9/Foglio1!$B$8))</f>
        <v>-18.05</v>
      </c>
      <c r="J13" s="21"/>
      <c r="K13" s="21"/>
      <c r="L13" s="21"/>
      <c r="M13" s="21"/>
    </row>
    <row r="14" spans="1:13" ht="12.75">
      <c r="A14" s="21"/>
      <c r="B14" s="21">
        <f t="shared" si="0"/>
        <v>-6.220000000000001</v>
      </c>
      <c r="C14" s="21">
        <f>Foglio1!$B$13*(grafico!B14*grafico!B14)+Foglio1!$B$14*(grafico!B14)+Foglio1!$B$15</f>
        <v>12.808400000000006</v>
      </c>
      <c r="D14" s="21"/>
      <c r="E14" s="21"/>
      <c r="F14" s="21"/>
      <c r="G14" s="21"/>
      <c r="H14" s="21">
        <f>IF(Foglio1!$B$8=0,-Foglio1!$B$9/Foglio1!$B$7,H13+$I$4)</f>
        <v>-6.220000000000001</v>
      </c>
      <c r="I14" s="21">
        <f>IF(Foglio1!$B$8=0,C14,(-Foglio1!$B$7/Foglio1!$B$8)*grafico!H14-(Foglio1!$B$9/Foglio1!$B$8))</f>
        <v>-17.660000000000004</v>
      </c>
      <c r="J14" s="21"/>
      <c r="K14" s="21"/>
      <c r="L14" s="21"/>
      <c r="M14" s="21"/>
    </row>
    <row r="15" spans="1:13" ht="12.75">
      <c r="A15" s="21"/>
      <c r="B15" s="21">
        <f t="shared" si="0"/>
        <v>-6.090000000000001</v>
      </c>
      <c r="C15" s="21">
        <f>Foglio1!$B$13*(grafico!B15*grafico!B15)+Foglio1!$B$14*(grafico!B15)+Foglio1!$B$15</f>
        <v>11.728100000000008</v>
      </c>
      <c r="D15" s="21"/>
      <c r="E15" s="21"/>
      <c r="F15" s="21"/>
      <c r="G15" s="21"/>
      <c r="H15" s="21">
        <f>IF(Foglio1!$B$8=0,-Foglio1!$B$9/Foglio1!$B$7,H14+$I$4)</f>
        <v>-6.090000000000001</v>
      </c>
      <c r="I15" s="21">
        <f>IF(Foglio1!$B$8=0,C15,(-Foglio1!$B$7/Foglio1!$B$8)*grafico!H15-(Foglio1!$B$9/Foglio1!$B$8))</f>
        <v>-17.270000000000003</v>
      </c>
      <c r="J15" s="21"/>
      <c r="K15" s="21"/>
      <c r="L15" s="21"/>
      <c r="M15" s="21"/>
    </row>
    <row r="16" spans="1:13" ht="12.75">
      <c r="A16" s="21"/>
      <c r="B16" s="21">
        <f t="shared" si="0"/>
        <v>-5.960000000000001</v>
      </c>
      <c r="C16" s="21">
        <f>Foglio1!$B$13*(grafico!B16*grafico!B16)+Foglio1!$B$14*(grafico!B16)+Foglio1!$B$15</f>
        <v>10.68160000000001</v>
      </c>
      <c r="D16" s="21"/>
      <c r="E16" s="21"/>
      <c r="F16" s="21"/>
      <c r="G16" s="21"/>
      <c r="H16" s="21">
        <f>IF(Foglio1!$B$8=0,-Foglio1!$B$9/Foglio1!$B$7,H15+$I$4)</f>
        <v>-5.960000000000001</v>
      </c>
      <c r="I16" s="21">
        <f>IF(Foglio1!$B$8=0,C16,(-Foglio1!$B$7/Foglio1!$B$8)*grafico!H16-(Foglio1!$B$9/Foglio1!$B$8))</f>
        <v>-16.880000000000003</v>
      </c>
      <c r="J16" s="21"/>
      <c r="K16" s="21"/>
      <c r="L16" s="21"/>
      <c r="M16" s="21"/>
    </row>
    <row r="17" spans="1:13" ht="12.75">
      <c r="A17" s="21"/>
      <c r="B17" s="21">
        <f t="shared" si="0"/>
        <v>-5.830000000000001</v>
      </c>
      <c r="C17" s="21">
        <f>Foglio1!$B$13*(grafico!B17*grafico!B17)+Foglio1!$B$14*(grafico!B17)+Foglio1!$B$15</f>
        <v>9.668900000000004</v>
      </c>
      <c r="D17" s="21"/>
      <c r="E17" s="21"/>
      <c r="F17" s="21"/>
      <c r="G17" s="21"/>
      <c r="H17" s="21">
        <f>IF(Foglio1!$B$8=0,-Foglio1!$B$9/Foglio1!$B$7,H16+$I$4)</f>
        <v>-5.830000000000001</v>
      </c>
      <c r="I17" s="21">
        <f>IF(Foglio1!$B$8=0,C17,(-Foglio1!$B$7/Foglio1!$B$8)*grafico!H17-(Foglio1!$B$9/Foglio1!$B$8))</f>
        <v>-16.490000000000002</v>
      </c>
      <c r="J17" s="21"/>
      <c r="K17" s="21"/>
      <c r="L17" s="21"/>
      <c r="M17" s="21"/>
    </row>
    <row r="18" spans="1:13" ht="12.75">
      <c r="A18" s="21"/>
      <c r="B18" s="21">
        <f t="shared" si="0"/>
        <v>-5.700000000000001</v>
      </c>
      <c r="C18" s="21">
        <f>Foglio1!$B$13*(grafico!B18*grafico!B18)+Foglio1!$B$14*(grafico!B18)+Foglio1!$B$15</f>
        <v>8.690000000000005</v>
      </c>
      <c r="D18" s="21"/>
      <c r="E18" s="21"/>
      <c r="F18" s="21"/>
      <c r="G18" s="21"/>
      <c r="H18" s="21">
        <f>IF(Foglio1!$B$8=0,-Foglio1!$B$9/Foglio1!$B$7,H17+$I$4)</f>
        <v>-5.700000000000001</v>
      </c>
      <c r="I18" s="21">
        <f>IF(Foglio1!$B$8=0,C18,(-Foglio1!$B$7/Foglio1!$B$8)*grafico!H18-(Foglio1!$B$9/Foglio1!$B$8))</f>
        <v>-16.1</v>
      </c>
      <c r="J18" s="21"/>
      <c r="K18" s="21"/>
      <c r="L18" s="21"/>
      <c r="M18" s="21"/>
    </row>
    <row r="19" spans="1:13" ht="12.75">
      <c r="A19" s="21"/>
      <c r="B19" s="21">
        <f t="shared" si="0"/>
        <v>-5.570000000000001</v>
      </c>
      <c r="C19" s="21">
        <f>Foglio1!$B$13*(grafico!B19*grafico!B19)+Foglio1!$B$14*(grafico!B19)+Foglio1!$B$15</f>
        <v>7.744900000000008</v>
      </c>
      <c r="D19" s="21"/>
      <c r="E19" s="21"/>
      <c r="F19" s="21"/>
      <c r="G19" s="21"/>
      <c r="H19" s="21">
        <f>IF(Foglio1!$B$8=0,-Foglio1!$B$9/Foglio1!$B$7,H18+$I$4)</f>
        <v>-5.570000000000001</v>
      </c>
      <c r="I19" s="21">
        <f>IF(Foglio1!$B$8=0,C19,(-Foglio1!$B$7/Foglio1!$B$8)*grafico!H19-(Foglio1!$B$9/Foglio1!$B$8))</f>
        <v>-15.710000000000004</v>
      </c>
      <c r="J19" s="21"/>
      <c r="K19" s="21"/>
      <c r="L19" s="21"/>
      <c r="M19" s="21"/>
    </row>
    <row r="20" spans="1:13" ht="12.75">
      <c r="A20" s="21"/>
      <c r="B20" s="21">
        <f t="shared" si="0"/>
        <v>-5.440000000000001</v>
      </c>
      <c r="C20" s="21">
        <f>Foglio1!$B$13*(grafico!B20*grafico!B20)+Foglio1!$B$14*(grafico!B20)+Foglio1!$B$15</f>
        <v>6.833600000000008</v>
      </c>
      <c r="D20" s="21"/>
      <c r="E20" s="21"/>
      <c r="F20" s="21"/>
      <c r="G20" s="21"/>
      <c r="H20" s="21">
        <f>IF(Foglio1!$B$8=0,-Foglio1!$B$9/Foglio1!$B$7,H19+$I$4)</f>
        <v>-5.440000000000001</v>
      </c>
      <c r="I20" s="21">
        <f>IF(Foglio1!$B$8=0,C20,(-Foglio1!$B$7/Foglio1!$B$8)*grafico!H20-(Foglio1!$B$9/Foglio1!$B$8))</f>
        <v>-15.320000000000004</v>
      </c>
      <c r="J20" s="21"/>
      <c r="K20" s="21"/>
      <c r="L20" s="21"/>
      <c r="M20" s="21"/>
    </row>
    <row r="21" spans="1:13" ht="12.75">
      <c r="A21" s="21"/>
      <c r="B21" s="21">
        <f t="shared" si="0"/>
        <v>-5.310000000000001</v>
      </c>
      <c r="C21" s="21">
        <f>Foglio1!$B$13*(grafico!B21*grafico!B21)+Foglio1!$B$14*(grafico!B21)+Foglio1!$B$15</f>
        <v>5.95610000000001</v>
      </c>
      <c r="D21" s="21"/>
      <c r="E21" s="21"/>
      <c r="F21" s="21"/>
      <c r="G21" s="21"/>
      <c r="H21" s="21">
        <f>IF(Foglio1!$B$8=0,-Foglio1!$B$9/Foglio1!$B$7,H20+$I$4)</f>
        <v>-5.310000000000001</v>
      </c>
      <c r="I21" s="21">
        <f>IF(Foglio1!$B$8=0,C21,(-Foglio1!$B$7/Foglio1!$B$8)*grafico!H21-(Foglio1!$B$9/Foglio1!$B$8))</f>
        <v>-14.930000000000003</v>
      </c>
      <c r="J21" s="21"/>
      <c r="K21" s="21"/>
      <c r="L21" s="21"/>
      <c r="M21" s="21"/>
    </row>
    <row r="22" spans="1:13" ht="12.75">
      <c r="A22" s="21"/>
      <c r="B22" s="21">
        <f t="shared" si="0"/>
        <v>-5.1800000000000015</v>
      </c>
      <c r="C22" s="21">
        <f>Foglio1!$B$13*(grafico!B22*grafico!B22)+Foglio1!$B$14*(grafico!B22)+Foglio1!$B$15</f>
        <v>5.112400000000008</v>
      </c>
      <c r="D22" s="21"/>
      <c r="E22" s="21"/>
      <c r="F22" s="21"/>
      <c r="G22" s="21"/>
      <c r="H22" s="21">
        <f>IF(Foglio1!$B$8=0,-Foglio1!$B$9/Foglio1!$B$7,H21+$I$4)</f>
        <v>-5.1800000000000015</v>
      </c>
      <c r="I22" s="21">
        <f>IF(Foglio1!$B$8=0,C22,(-Foglio1!$B$7/Foglio1!$B$8)*grafico!H22-(Foglio1!$B$9/Foglio1!$B$8))</f>
        <v>-14.540000000000004</v>
      </c>
      <c r="J22" s="21"/>
      <c r="K22" s="21"/>
      <c r="L22" s="21"/>
      <c r="M22" s="21"/>
    </row>
    <row r="23" spans="1:13" ht="12.75">
      <c r="A23" s="21"/>
      <c r="B23" s="21">
        <f t="shared" si="0"/>
        <v>-5.050000000000002</v>
      </c>
      <c r="C23" s="21">
        <f>Foglio1!$B$13*(grafico!B23*grafico!B23)+Foglio1!$B$14*(grafico!B23)+Foglio1!$B$15</f>
        <v>4.302500000000009</v>
      </c>
      <c r="D23" s="21"/>
      <c r="E23" s="21"/>
      <c r="F23" s="21"/>
      <c r="G23" s="21"/>
      <c r="H23" s="21">
        <f>IF(Foglio1!$B$8=0,-Foglio1!$B$9/Foglio1!$B$7,H22+$I$4)</f>
        <v>-5.050000000000002</v>
      </c>
      <c r="I23" s="21">
        <f>IF(Foglio1!$B$8=0,C23,(-Foglio1!$B$7/Foglio1!$B$8)*grafico!H23-(Foglio1!$B$9/Foglio1!$B$8))</f>
        <v>-14.150000000000006</v>
      </c>
      <c r="J23" s="21"/>
      <c r="K23" s="21"/>
      <c r="L23" s="21"/>
      <c r="M23" s="21"/>
    </row>
    <row r="24" spans="1:13" ht="12.75">
      <c r="A24" s="21"/>
      <c r="B24" s="21">
        <f t="shared" si="0"/>
        <v>-4.920000000000002</v>
      </c>
      <c r="C24" s="21">
        <f>Foglio1!$B$13*(grafico!B24*grafico!B24)+Foglio1!$B$14*(grafico!B24)+Foglio1!$B$15</f>
        <v>3.5264000000000095</v>
      </c>
      <c r="D24" s="21"/>
      <c r="E24" s="21"/>
      <c r="F24" s="21"/>
      <c r="G24" s="21"/>
      <c r="H24" s="21">
        <f>IF(Foglio1!$B$8=0,-Foglio1!$B$9/Foglio1!$B$7,H23+$I$4)</f>
        <v>-4.920000000000002</v>
      </c>
      <c r="I24" s="21">
        <f>IF(Foglio1!$B$8=0,C24,(-Foglio1!$B$7/Foglio1!$B$8)*grafico!H24-(Foglio1!$B$9/Foglio1!$B$8))</f>
        <v>-13.760000000000005</v>
      </c>
      <c r="J24" s="21"/>
      <c r="K24" s="21"/>
      <c r="L24" s="21"/>
      <c r="M24" s="21"/>
    </row>
    <row r="25" spans="1:13" ht="12.75">
      <c r="A25" s="21"/>
      <c r="B25" s="21">
        <f t="shared" si="0"/>
        <v>-4.790000000000002</v>
      </c>
      <c r="C25" s="21">
        <f>Foglio1!$B$13*(grafico!B25*grafico!B25)+Foglio1!$B$14*(grafico!B25)+Foglio1!$B$15</f>
        <v>2.7841000000000093</v>
      </c>
      <c r="D25" s="21"/>
      <c r="E25" s="21"/>
      <c r="F25" s="21"/>
      <c r="G25" s="21"/>
      <c r="H25" s="21">
        <f>IF(Foglio1!$B$8=0,-Foglio1!$B$9/Foglio1!$B$7,H24+$I$4)</f>
        <v>-4.790000000000002</v>
      </c>
      <c r="I25" s="21">
        <f>IF(Foglio1!$B$8=0,C25,(-Foglio1!$B$7/Foglio1!$B$8)*grafico!H25-(Foglio1!$B$9/Foglio1!$B$8))</f>
        <v>-13.370000000000005</v>
      </c>
      <c r="J25" s="21"/>
      <c r="K25" s="21"/>
      <c r="L25" s="21"/>
      <c r="M25" s="21"/>
    </row>
    <row r="26" spans="1:13" ht="12.75">
      <c r="A26" s="21"/>
      <c r="B26" s="21">
        <f t="shared" si="0"/>
        <v>-4.660000000000002</v>
      </c>
      <c r="C26" s="21">
        <f>Foglio1!$B$13*(grafico!B26*grafico!B26)+Foglio1!$B$14*(grafico!B26)+Foglio1!$B$15</f>
        <v>2.0756000000000085</v>
      </c>
      <c r="D26" s="21"/>
      <c r="E26" s="21"/>
      <c r="F26" s="21"/>
      <c r="G26" s="21"/>
      <c r="H26" s="21">
        <f>IF(Foglio1!$B$8=0,-Foglio1!$B$9/Foglio1!$B$7,H25+$I$4)</f>
        <v>-4.660000000000002</v>
      </c>
      <c r="I26" s="21">
        <f>IF(Foglio1!$B$8=0,C26,(-Foglio1!$B$7/Foglio1!$B$8)*grafico!H26-(Foglio1!$B$9/Foglio1!$B$8))</f>
        <v>-12.980000000000006</v>
      </c>
      <c r="J26" s="21"/>
      <c r="K26" s="21"/>
      <c r="L26" s="21"/>
      <c r="M26" s="21"/>
    </row>
    <row r="27" spans="1:13" ht="12.75">
      <c r="A27" s="21"/>
      <c r="B27" s="21">
        <f t="shared" si="0"/>
        <v>-4.530000000000002</v>
      </c>
      <c r="C27" s="21">
        <f>Foglio1!$B$13*(grafico!B27*grafico!B27)+Foglio1!$B$14*(grafico!B27)+Foglio1!$B$15</f>
        <v>1.4009000000000107</v>
      </c>
      <c r="D27" s="21"/>
      <c r="E27" s="21"/>
      <c r="F27" s="21"/>
      <c r="G27" s="21"/>
      <c r="H27" s="21">
        <f>IF(Foglio1!$B$8=0,-Foglio1!$B$9/Foglio1!$B$7,H26+$I$4)</f>
        <v>-4.530000000000002</v>
      </c>
      <c r="I27" s="21">
        <f>IF(Foglio1!$B$8=0,C27,(-Foglio1!$B$7/Foglio1!$B$8)*grafico!H27-(Foglio1!$B$9/Foglio1!$B$8))</f>
        <v>-12.590000000000007</v>
      </c>
      <c r="J27" s="21"/>
      <c r="K27" s="21"/>
      <c r="L27" s="21"/>
      <c r="M27" s="21"/>
    </row>
    <row r="28" spans="1:13" ht="12.75">
      <c r="A28" s="21"/>
      <c r="B28" s="21">
        <f t="shared" si="0"/>
        <v>-4.400000000000002</v>
      </c>
      <c r="C28" s="21">
        <f>Foglio1!$B$13*(grafico!B28*grafico!B28)+Foglio1!$B$14*(grafico!B28)+Foglio1!$B$15</f>
        <v>0.7600000000000087</v>
      </c>
      <c r="D28" s="21"/>
      <c r="E28" s="21"/>
      <c r="F28" s="21"/>
      <c r="G28" s="21"/>
      <c r="H28" s="21">
        <f>IF(Foglio1!$B$8=0,-Foglio1!$B$9/Foglio1!$B$7,H27+$I$4)</f>
        <v>-4.400000000000002</v>
      </c>
      <c r="I28" s="21">
        <f>IF(Foglio1!$B$8=0,C28,(-Foglio1!$B$7/Foglio1!$B$8)*grafico!H28-(Foglio1!$B$9/Foglio1!$B$8))</f>
        <v>-12.200000000000006</v>
      </c>
      <c r="J28" s="21"/>
      <c r="K28" s="21"/>
      <c r="L28" s="21"/>
      <c r="M28" s="21"/>
    </row>
    <row r="29" spans="1:13" ht="12.75">
      <c r="A29" s="21"/>
      <c r="B29" s="21">
        <f t="shared" si="0"/>
        <v>-4.270000000000002</v>
      </c>
      <c r="C29" s="21">
        <f>Foglio1!$B$13*(grafico!B29*grafico!B29)+Foglio1!$B$14*(grafico!B29)+Foglio1!$B$15</f>
        <v>0.15290000000000958</v>
      </c>
      <c r="D29" s="21"/>
      <c r="E29" s="21"/>
      <c r="F29" s="21"/>
      <c r="G29" s="21"/>
      <c r="H29" s="21">
        <f>IF(Foglio1!$B$8=0,-Foglio1!$B$9/Foglio1!$B$7,H28+$I$4)</f>
        <v>-4.270000000000002</v>
      </c>
      <c r="I29" s="21">
        <f>IF(Foglio1!$B$8=0,C29,(-Foglio1!$B$7/Foglio1!$B$8)*grafico!H29-(Foglio1!$B$9/Foglio1!$B$8))</f>
        <v>-11.810000000000006</v>
      </c>
      <c r="J29" s="21"/>
      <c r="K29" s="21"/>
      <c r="L29" s="21"/>
      <c r="M29" s="21"/>
    </row>
    <row r="30" spans="1:13" ht="12.75">
      <c r="A30" s="21"/>
      <c r="B30" s="21">
        <f t="shared" si="0"/>
        <v>-4.140000000000002</v>
      </c>
      <c r="C30" s="21">
        <f>Foglio1!$B$13*(grafico!B30*grafico!B30)+Foglio1!$B$14*(grafico!B30)+Foglio1!$B$15</f>
        <v>-0.4203999999999901</v>
      </c>
      <c r="D30" s="21"/>
      <c r="E30" s="21"/>
      <c r="F30" s="21"/>
      <c r="G30" s="21"/>
      <c r="H30" s="21">
        <f>IF(Foglio1!$B$8=0,-Foglio1!$B$9/Foglio1!$B$7,H29+$I$4)</f>
        <v>-4.140000000000002</v>
      </c>
      <c r="I30" s="21">
        <f>IF(Foglio1!$B$8=0,C30,(-Foglio1!$B$7/Foglio1!$B$8)*grafico!H30-(Foglio1!$B$9/Foglio1!$B$8))</f>
        <v>-11.420000000000007</v>
      </c>
      <c r="J30" s="21"/>
      <c r="K30" s="21"/>
      <c r="L30" s="21"/>
      <c r="M30" s="21"/>
    </row>
    <row r="31" spans="1:13" ht="12.75">
      <c r="A31" s="21"/>
      <c r="B31" s="21">
        <f t="shared" si="0"/>
        <v>-4.0100000000000025</v>
      </c>
      <c r="C31" s="21">
        <f>Foglio1!$B$13*(grafico!B31*grafico!B31)+Foglio1!$B$14*(grafico!B31)+Foglio1!$B$15</f>
        <v>-0.9598999999999904</v>
      </c>
      <c r="D31" s="21"/>
      <c r="E31" s="21"/>
      <c r="F31" s="21"/>
      <c r="G31" s="21"/>
      <c r="H31" s="21">
        <f>IF(Foglio1!$B$8=0,-Foglio1!$B$9/Foglio1!$B$7,H30+$I$4)</f>
        <v>-4.0100000000000025</v>
      </c>
      <c r="I31" s="21">
        <f>IF(Foglio1!$B$8=0,C31,(-Foglio1!$B$7/Foglio1!$B$8)*grafico!H31-(Foglio1!$B$9/Foglio1!$B$8))</f>
        <v>-11.030000000000008</v>
      </c>
      <c r="J31" s="21"/>
      <c r="K31" s="21"/>
      <c r="L31" s="21"/>
      <c r="M31" s="21"/>
    </row>
    <row r="32" spans="1:13" ht="12.75">
      <c r="A32" s="21"/>
      <c r="B32" s="21">
        <f t="shared" si="0"/>
        <v>-3.8800000000000026</v>
      </c>
      <c r="C32" s="21">
        <f>Foglio1!$B$13*(grafico!B32*grafico!B32)+Foglio1!$B$14*(grafico!B32)+Foglio1!$B$15</f>
        <v>-1.4655999999999896</v>
      </c>
      <c r="D32" s="21"/>
      <c r="E32" s="21"/>
      <c r="F32" s="21"/>
      <c r="G32" s="21"/>
      <c r="H32" s="21">
        <f>IF(Foglio1!$B$8=0,-Foglio1!$B$9/Foglio1!$B$7,H31+$I$4)</f>
        <v>-3.8800000000000026</v>
      </c>
      <c r="I32" s="21">
        <f>IF(Foglio1!$B$8=0,C32,(-Foglio1!$B$7/Foglio1!$B$8)*grafico!H32-(Foglio1!$B$9/Foglio1!$B$8))</f>
        <v>-10.640000000000008</v>
      </c>
      <c r="J32" s="21"/>
      <c r="K32" s="21"/>
      <c r="L32" s="21"/>
      <c r="M32" s="21"/>
    </row>
    <row r="33" spans="1:13" ht="12.75">
      <c r="A33" s="21"/>
      <c r="B33" s="21">
        <f t="shared" si="0"/>
        <v>-3.7500000000000027</v>
      </c>
      <c r="C33" s="21">
        <f>Foglio1!$B$13*(grafico!B33*grafico!B33)+Foglio1!$B$14*(grafico!B33)+Foglio1!$B$15</f>
        <v>-1.9374999999999911</v>
      </c>
      <c r="D33" s="21"/>
      <c r="E33" s="21"/>
      <c r="F33" s="21"/>
      <c r="G33" s="21"/>
      <c r="H33" s="21">
        <f>IF(Foglio1!$B$8=0,-Foglio1!$B$9/Foglio1!$B$7,H32+$I$4)</f>
        <v>-3.7500000000000027</v>
      </c>
      <c r="I33" s="21">
        <f>IF(Foglio1!$B$8=0,C33,(-Foglio1!$B$7/Foglio1!$B$8)*grafico!H33-(Foglio1!$B$9/Foglio1!$B$8))</f>
        <v>-10.250000000000007</v>
      </c>
      <c r="J33" s="21"/>
      <c r="K33" s="21"/>
      <c r="L33" s="21"/>
      <c r="M33" s="21"/>
    </row>
    <row r="34" spans="1:13" ht="12.75">
      <c r="A34" s="21"/>
      <c r="B34" s="21">
        <f t="shared" si="0"/>
        <v>-3.6200000000000028</v>
      </c>
      <c r="C34" s="21">
        <f>Foglio1!$B$13*(grafico!B34*grafico!B34)+Foglio1!$B$14*(grafico!B34)+Foglio1!$B$15</f>
        <v>-2.3755999999999915</v>
      </c>
      <c r="D34" s="21"/>
      <c r="E34" s="21"/>
      <c r="F34" s="21"/>
      <c r="G34" s="21"/>
      <c r="H34" s="21">
        <f>IF(Foglio1!$B$8=0,-Foglio1!$B$9/Foglio1!$B$7,H33+$I$4)</f>
        <v>-3.6200000000000028</v>
      </c>
      <c r="I34" s="21">
        <f>IF(Foglio1!$B$8=0,C34,(-Foglio1!$B$7/Foglio1!$B$8)*grafico!H34-(Foglio1!$B$9/Foglio1!$B$8))</f>
        <v>-9.860000000000008</v>
      </c>
      <c r="J34" s="21"/>
      <c r="K34" s="21"/>
      <c r="L34" s="21"/>
      <c r="M34" s="21"/>
    </row>
    <row r="35" spans="1:13" ht="12.75">
      <c r="A35" s="21"/>
      <c r="B35" s="21">
        <f t="shared" si="0"/>
        <v>-3.490000000000003</v>
      </c>
      <c r="C35" s="21">
        <f>Foglio1!$B$13*(grafico!B35*grafico!B35)+Foglio1!$B$14*(grafico!B35)+Foglio1!$B$15</f>
        <v>-2.7798999999999907</v>
      </c>
      <c r="D35" s="21"/>
      <c r="E35" s="21"/>
      <c r="F35" s="21"/>
      <c r="G35" s="21"/>
      <c r="H35" s="21">
        <f>IF(Foglio1!$B$8=0,-Foglio1!$B$9/Foglio1!$B$7,H34+$I$4)</f>
        <v>-3.490000000000003</v>
      </c>
      <c r="I35" s="21">
        <f>IF(Foglio1!$B$8=0,C35,(-Foglio1!$B$7/Foglio1!$B$8)*grafico!H35-(Foglio1!$B$9/Foglio1!$B$8))</f>
        <v>-9.47000000000001</v>
      </c>
      <c r="J35" s="21"/>
      <c r="K35" s="21"/>
      <c r="L35" s="21"/>
      <c r="M35" s="21"/>
    </row>
    <row r="36" spans="1:13" ht="12.75">
      <c r="A36" s="21"/>
      <c r="B36" s="21">
        <f t="shared" si="0"/>
        <v>-3.360000000000003</v>
      </c>
      <c r="C36" s="21">
        <f>Foglio1!$B$13*(grafico!B36*grafico!B36)+Foglio1!$B$14*(grafico!B36)+Foglio1!$B$15</f>
        <v>-3.1503999999999923</v>
      </c>
      <c r="D36" s="21"/>
      <c r="E36" s="21"/>
      <c r="F36" s="21"/>
      <c r="G36" s="21"/>
      <c r="H36" s="21">
        <f>IF(Foglio1!$B$8=0,-Foglio1!$B$9/Foglio1!$B$7,H35+$I$4)</f>
        <v>-3.360000000000003</v>
      </c>
      <c r="I36" s="21">
        <f>IF(Foglio1!$B$8=0,C36,(-Foglio1!$B$7/Foglio1!$B$8)*grafico!H36-(Foglio1!$B$9/Foglio1!$B$8))</f>
        <v>-9.080000000000009</v>
      </c>
      <c r="J36" s="21"/>
      <c r="K36" s="21"/>
      <c r="L36" s="21"/>
      <c r="M36" s="21"/>
    </row>
    <row r="37" spans="1:13" ht="12.75">
      <c r="A37" s="21"/>
      <c r="B37" s="21">
        <f t="shared" si="0"/>
        <v>-3.230000000000003</v>
      </c>
      <c r="C37" s="21">
        <f>Foglio1!$B$13*(grafico!B37*grafico!B37)+Foglio1!$B$14*(grafico!B37)+Foglio1!$B$15</f>
        <v>-3.4870999999999928</v>
      </c>
      <c r="D37" s="21"/>
      <c r="E37" s="21"/>
      <c r="F37" s="21"/>
      <c r="G37" s="21"/>
      <c r="H37" s="21">
        <f>IF(Foglio1!$B$8=0,-Foglio1!$B$9/Foglio1!$B$7,H36+$I$4)</f>
        <v>-3.230000000000003</v>
      </c>
      <c r="I37" s="21">
        <f>IF(Foglio1!$B$8=0,C37,(-Foglio1!$B$7/Foglio1!$B$8)*grafico!H37-(Foglio1!$B$9/Foglio1!$B$8))</f>
        <v>-8.690000000000008</v>
      </c>
      <c r="J37" s="21"/>
      <c r="K37" s="21"/>
      <c r="L37" s="21"/>
      <c r="M37" s="21"/>
    </row>
    <row r="38" spans="1:13" ht="12.75">
      <c r="A38" s="21"/>
      <c r="B38" s="21">
        <f t="shared" si="0"/>
        <v>-3.100000000000003</v>
      </c>
      <c r="C38" s="21">
        <f>Foglio1!$B$13*(grafico!B38*grafico!B38)+Foglio1!$B$14*(grafico!B38)+Foglio1!$B$15</f>
        <v>-3.789999999999994</v>
      </c>
      <c r="D38" s="21"/>
      <c r="E38" s="21"/>
      <c r="F38" s="21"/>
      <c r="G38" s="21"/>
      <c r="H38" s="21">
        <f>IF(Foglio1!$B$8=0,-Foglio1!$B$9/Foglio1!$B$7,H37+$I$4)</f>
        <v>-3.100000000000003</v>
      </c>
      <c r="I38" s="21">
        <f>IF(Foglio1!$B$8=0,C38,(-Foglio1!$B$7/Foglio1!$B$8)*grafico!H38-(Foglio1!$B$9/Foglio1!$B$8))</f>
        <v>-8.30000000000001</v>
      </c>
      <c r="J38" s="21"/>
      <c r="K38" s="21"/>
      <c r="L38" s="21"/>
      <c r="M38" s="21"/>
    </row>
    <row r="39" spans="1:13" ht="12.75">
      <c r="A39" s="21"/>
      <c r="B39" s="21">
        <f t="shared" si="0"/>
        <v>-2.9700000000000033</v>
      </c>
      <c r="C39" s="21">
        <f>Foglio1!$B$13*(grafico!B39*grafico!B39)+Foglio1!$B$14*(grafico!B39)+Foglio1!$B$15</f>
        <v>-4.059099999999994</v>
      </c>
      <c r="D39" s="21"/>
      <c r="E39" s="21"/>
      <c r="F39" s="21"/>
      <c r="G39" s="21"/>
      <c r="H39" s="21">
        <f>IF(Foglio1!$B$8=0,-Foglio1!$B$9/Foglio1!$B$7,H38+$I$4)</f>
        <v>-2.9700000000000033</v>
      </c>
      <c r="I39" s="21">
        <f>IF(Foglio1!$B$8=0,C39,(-Foglio1!$B$7/Foglio1!$B$8)*grafico!H39-(Foglio1!$B$9/Foglio1!$B$8))</f>
        <v>-7.910000000000011</v>
      </c>
      <c r="J39" s="21"/>
      <c r="K39" s="21"/>
      <c r="L39" s="21"/>
      <c r="M39" s="21"/>
    </row>
    <row r="40" spans="1:13" ht="12.75">
      <c r="A40" s="21"/>
      <c r="B40" s="21">
        <f t="shared" si="0"/>
        <v>-2.8400000000000034</v>
      </c>
      <c r="C40" s="21">
        <f>Foglio1!$B$13*(grafico!B40*grafico!B40)+Foglio1!$B$14*(grafico!B40)+Foglio1!$B$15</f>
        <v>-4.294399999999994</v>
      </c>
      <c r="D40" s="21"/>
      <c r="E40" s="21"/>
      <c r="F40" s="21"/>
      <c r="G40" s="21"/>
      <c r="H40" s="21">
        <f>IF(Foglio1!$B$8=0,-Foglio1!$B$9/Foglio1!$B$7,H39+$I$4)</f>
        <v>-2.8400000000000034</v>
      </c>
      <c r="I40" s="21">
        <f>IF(Foglio1!$B$8=0,C40,(-Foglio1!$B$7/Foglio1!$B$8)*grafico!H40-(Foglio1!$B$9/Foglio1!$B$8))</f>
        <v>-7.52000000000001</v>
      </c>
      <c r="J40" s="21"/>
      <c r="K40" s="21"/>
      <c r="L40" s="21"/>
      <c r="M40" s="21"/>
    </row>
    <row r="41" spans="1:13" ht="12.75">
      <c r="A41" s="21"/>
      <c r="B41" s="21">
        <f t="shared" si="0"/>
        <v>-2.7100000000000035</v>
      </c>
      <c r="C41" s="21">
        <f>Foglio1!$B$13*(grafico!B41*grafico!B41)+Foglio1!$B$14*(grafico!B41)+Foglio1!$B$15</f>
        <v>-4.495899999999995</v>
      </c>
      <c r="D41" s="21"/>
      <c r="E41" s="21"/>
      <c r="F41" s="21"/>
      <c r="G41" s="21"/>
      <c r="H41" s="21">
        <f>IF(Foglio1!$B$8=0,-Foglio1!$B$9/Foglio1!$B$7,H40+$I$4)</f>
        <v>-2.7100000000000035</v>
      </c>
      <c r="I41" s="21">
        <f>IF(Foglio1!$B$8=0,C41,(-Foglio1!$B$7/Foglio1!$B$8)*grafico!H41-(Foglio1!$B$9/Foglio1!$B$8))</f>
        <v>-7.13000000000001</v>
      </c>
      <c r="J41" s="21"/>
      <c r="K41" s="21"/>
      <c r="L41" s="21"/>
      <c r="M41" s="21"/>
    </row>
    <row r="42" spans="1:13" ht="12.75">
      <c r="A42" s="21"/>
      <c r="B42" s="21">
        <f t="shared" si="0"/>
        <v>-2.5800000000000036</v>
      </c>
      <c r="C42" s="21">
        <f>Foglio1!$B$13*(grafico!B42*grafico!B42)+Foglio1!$B$14*(grafico!B42)+Foglio1!$B$15</f>
        <v>-4.663599999999996</v>
      </c>
      <c r="D42" s="21"/>
      <c r="E42" s="21"/>
      <c r="F42" s="21"/>
      <c r="G42" s="21"/>
      <c r="H42" s="21">
        <f>IF(Foglio1!$B$8=0,-Foglio1!$B$9/Foglio1!$B$7,H41+$I$4)</f>
        <v>-2.5800000000000036</v>
      </c>
      <c r="I42" s="21">
        <f>IF(Foglio1!$B$8=0,C42,(-Foglio1!$B$7/Foglio1!$B$8)*grafico!H42-(Foglio1!$B$9/Foglio1!$B$8))</f>
        <v>-6.740000000000011</v>
      </c>
      <c r="J42" s="21"/>
      <c r="K42" s="21"/>
      <c r="L42" s="21"/>
      <c r="M42" s="21"/>
    </row>
    <row r="43" spans="1:13" ht="12.75">
      <c r="A43" s="21"/>
      <c r="B43" s="21">
        <f t="shared" si="0"/>
        <v>-2.4500000000000037</v>
      </c>
      <c r="C43" s="21">
        <f>Foglio1!$B$13*(grafico!B43*grafico!B43)+Foglio1!$B$14*(grafico!B43)+Foglio1!$B$15</f>
        <v>-4.797499999999997</v>
      </c>
      <c r="D43" s="21"/>
      <c r="E43" s="21"/>
      <c r="F43" s="21"/>
      <c r="G43" s="21"/>
      <c r="H43" s="21">
        <f>IF(Foglio1!$B$8=0,-Foglio1!$B$9/Foglio1!$B$7,H42+$I$4)</f>
        <v>-2.4500000000000037</v>
      </c>
      <c r="I43" s="21">
        <f>IF(Foglio1!$B$8=0,C43,(-Foglio1!$B$7/Foglio1!$B$8)*grafico!H43-(Foglio1!$B$9/Foglio1!$B$8))</f>
        <v>-6.350000000000011</v>
      </c>
      <c r="J43" s="21"/>
      <c r="K43" s="21"/>
      <c r="L43" s="21"/>
      <c r="M43" s="21"/>
    </row>
    <row r="44" spans="1:13" ht="12.75">
      <c r="A44" s="21"/>
      <c r="B44" s="21">
        <f t="shared" si="0"/>
        <v>-2.320000000000004</v>
      </c>
      <c r="C44" s="21">
        <f>Foglio1!$B$13*(grafico!B44*grafico!B44)+Foglio1!$B$14*(grafico!B44)+Foglio1!$B$15</f>
        <v>-4.897599999999998</v>
      </c>
      <c r="D44" s="21"/>
      <c r="E44" s="21"/>
      <c r="F44" s="21"/>
      <c r="G44" s="21"/>
      <c r="H44" s="21">
        <f>IF(Foglio1!$B$8=0,-Foglio1!$B$9/Foglio1!$B$7,H43+$I$4)</f>
        <v>-2.320000000000004</v>
      </c>
      <c r="I44" s="21">
        <f>IF(Foglio1!$B$8=0,C44,(-Foglio1!$B$7/Foglio1!$B$8)*grafico!H44-(Foglio1!$B$9/Foglio1!$B$8))</f>
        <v>-5.9600000000000115</v>
      </c>
      <c r="J44" s="21"/>
      <c r="K44" s="21"/>
      <c r="L44" s="21"/>
      <c r="M44" s="21"/>
    </row>
    <row r="45" spans="1:13" ht="12.75">
      <c r="A45" s="21"/>
      <c r="B45" s="21">
        <f t="shared" si="0"/>
        <v>-2.190000000000004</v>
      </c>
      <c r="C45" s="21">
        <f>Foglio1!$B$13*(grafico!B45*grafico!B45)+Foglio1!$B$14*(grafico!B45)+Foglio1!$B$15</f>
        <v>-4.963899999999999</v>
      </c>
      <c r="D45" s="21"/>
      <c r="E45" s="21"/>
      <c r="F45" s="21"/>
      <c r="G45" s="21"/>
      <c r="H45" s="21">
        <f>IF(Foglio1!$B$8=0,-Foglio1!$B$9/Foglio1!$B$7,H44+$I$4)</f>
        <v>-2.190000000000004</v>
      </c>
      <c r="I45" s="21">
        <f>IF(Foglio1!$B$8=0,C45,(-Foglio1!$B$7/Foglio1!$B$8)*grafico!H45-(Foglio1!$B$9/Foglio1!$B$8))</f>
        <v>-5.570000000000012</v>
      </c>
      <c r="J45" s="21"/>
      <c r="K45" s="21"/>
      <c r="L45" s="21"/>
      <c r="M45" s="21"/>
    </row>
    <row r="46" spans="1:13" ht="12.75">
      <c r="A46" s="21"/>
      <c r="B46" s="21">
        <f t="shared" si="0"/>
        <v>-2.060000000000004</v>
      </c>
      <c r="C46" s="21">
        <f>Foglio1!$B$13*(grafico!B46*grafico!B46)+Foglio1!$B$14*(grafico!B46)+Foglio1!$B$15</f>
        <v>-4.9963999999999995</v>
      </c>
      <c r="D46" s="21"/>
      <c r="E46" s="21"/>
      <c r="F46" s="21"/>
      <c r="G46" s="21"/>
      <c r="H46" s="21">
        <f>IF(Foglio1!$B$8=0,-Foglio1!$B$9/Foglio1!$B$7,H45+$I$4)</f>
        <v>-2.060000000000004</v>
      </c>
      <c r="I46" s="21">
        <f>IF(Foglio1!$B$8=0,C46,(-Foglio1!$B$7/Foglio1!$B$8)*grafico!H46-(Foglio1!$B$9/Foglio1!$B$8))</f>
        <v>-5.180000000000012</v>
      </c>
      <c r="J46" s="21"/>
      <c r="K46" s="21"/>
      <c r="L46" s="21"/>
      <c r="M46" s="21"/>
    </row>
    <row r="47" spans="1:13" ht="12.75">
      <c r="A47" s="21"/>
      <c r="B47" s="21">
        <f t="shared" si="0"/>
        <v>-1.9300000000000042</v>
      </c>
      <c r="C47" s="21">
        <f>Foglio1!$B$13*(grafico!B47*grafico!B47)+Foglio1!$B$14*(grafico!B47)+Foglio1!$B$15</f>
        <v>-4.995100000000001</v>
      </c>
      <c r="D47" s="21"/>
      <c r="E47" s="21"/>
      <c r="F47" s="21"/>
      <c r="G47" s="21"/>
      <c r="H47" s="21">
        <f>IF(Foglio1!$B$8=0,-Foglio1!$B$9/Foglio1!$B$7,H46+$I$4)</f>
        <v>-1.9300000000000042</v>
      </c>
      <c r="I47" s="21">
        <f>IF(Foglio1!$B$8=0,C47,(-Foglio1!$B$7/Foglio1!$B$8)*grafico!H47-(Foglio1!$B$9/Foglio1!$B$8))</f>
        <v>-4.7900000000000125</v>
      </c>
      <c r="J47" s="21"/>
      <c r="K47" s="21"/>
      <c r="L47" s="21"/>
      <c r="M47" s="21"/>
    </row>
    <row r="48" spans="1:13" ht="12.75">
      <c r="A48" s="21"/>
      <c r="B48" s="21">
        <f t="shared" si="0"/>
        <v>-1.8000000000000043</v>
      </c>
      <c r="C48" s="21">
        <f>Foglio1!$B$13*(grafico!B48*grafico!B48)+Foglio1!$B$14*(grafico!B48)+Foglio1!$B$15</f>
        <v>-4.960000000000002</v>
      </c>
      <c r="D48" s="21"/>
      <c r="E48" s="21"/>
      <c r="F48" s="21"/>
      <c r="G48" s="21"/>
      <c r="H48" s="21">
        <f>IF(Foglio1!$B$8=0,-Foglio1!$B$9/Foglio1!$B$7,H47+$I$4)</f>
        <v>-1.8000000000000043</v>
      </c>
      <c r="I48" s="21">
        <f>IF(Foglio1!$B$8=0,C48,(-Foglio1!$B$7/Foglio1!$B$8)*grafico!H48-(Foglio1!$B$9/Foglio1!$B$8))</f>
        <v>-4.400000000000013</v>
      </c>
      <c r="J48" s="21"/>
      <c r="K48" s="21"/>
      <c r="L48" s="21"/>
      <c r="M48" s="21"/>
    </row>
    <row r="49" spans="1:13" ht="12.75">
      <c r="A49" s="21"/>
      <c r="B49" s="21">
        <f t="shared" si="0"/>
        <v>-1.6700000000000044</v>
      </c>
      <c r="C49" s="21">
        <f>Foglio1!$B$13*(grafico!B49*grafico!B49)+Foglio1!$B$14*(grafico!B49)+Foglio1!$B$15</f>
        <v>-4.891100000000003</v>
      </c>
      <c r="D49" s="21"/>
      <c r="E49" s="21"/>
      <c r="F49" s="21"/>
      <c r="G49" s="21"/>
      <c r="H49" s="21">
        <f>IF(Foglio1!$B$8=0,-Foglio1!$B$9/Foglio1!$B$7,H48+$I$4)</f>
        <v>-1.6700000000000044</v>
      </c>
      <c r="I49" s="21">
        <f>IF(Foglio1!$B$8=0,C49,(-Foglio1!$B$7/Foglio1!$B$8)*grafico!H49-(Foglio1!$B$9/Foglio1!$B$8))</f>
        <v>-4.010000000000013</v>
      </c>
      <c r="J49" s="21"/>
      <c r="K49" s="21"/>
      <c r="L49" s="21"/>
      <c r="M49" s="21"/>
    </row>
    <row r="50" spans="1:13" ht="12.75">
      <c r="A50" s="21"/>
      <c r="B50" s="21">
        <f t="shared" si="0"/>
        <v>-1.5400000000000045</v>
      </c>
      <c r="C50" s="21">
        <f>Foglio1!$B$13*(grafico!B50*grafico!B50)+Foglio1!$B$14*(grafico!B50)+Foglio1!$B$15</f>
        <v>-4.788400000000005</v>
      </c>
      <c r="D50" s="21"/>
      <c r="E50" s="21"/>
      <c r="F50" s="21"/>
      <c r="G50" s="21"/>
      <c r="H50" s="21">
        <f>IF(Foglio1!$B$8=0,-Foglio1!$B$9/Foglio1!$B$7,H49+$I$4)</f>
        <v>-1.5400000000000045</v>
      </c>
      <c r="I50" s="21">
        <f>IF(Foglio1!$B$8=0,C50,(-Foglio1!$B$7/Foglio1!$B$8)*grafico!H50-(Foglio1!$B$9/Foglio1!$B$8))</f>
        <v>-3.6200000000000134</v>
      </c>
      <c r="J50" s="21"/>
      <c r="K50" s="21"/>
      <c r="L50" s="21"/>
      <c r="M50" s="21"/>
    </row>
    <row r="51" spans="1:13" ht="12.75">
      <c r="A51" s="21"/>
      <c r="B51" s="21">
        <f t="shared" si="0"/>
        <v>-1.4100000000000046</v>
      </c>
      <c r="C51" s="21">
        <f>Foglio1!$B$13*(grafico!B51*grafico!B51)+Foglio1!$B$14*(grafico!B51)+Foglio1!$B$15</f>
        <v>-4.651900000000006</v>
      </c>
      <c r="D51" s="21"/>
      <c r="E51" s="21"/>
      <c r="F51" s="21"/>
      <c r="G51" s="21"/>
      <c r="H51" s="21">
        <f>IF(Foglio1!$B$8=0,-Foglio1!$B$9/Foglio1!$B$7,H50+$I$4)</f>
        <v>-1.4100000000000046</v>
      </c>
      <c r="I51" s="21">
        <f>IF(Foglio1!$B$8=0,C51,(-Foglio1!$B$7/Foglio1!$B$8)*grafico!H51-(Foglio1!$B$9/Foglio1!$B$8))</f>
        <v>-3.2300000000000137</v>
      </c>
      <c r="J51" s="21"/>
      <c r="K51" s="21"/>
      <c r="L51" s="21"/>
      <c r="M51" s="21"/>
    </row>
    <row r="52" spans="1:13" ht="12.75">
      <c r="A52" s="21"/>
      <c r="B52" s="21">
        <f t="shared" si="0"/>
        <v>-1.2800000000000047</v>
      </c>
      <c r="C52" s="21">
        <f>Foglio1!$B$13*(grafico!B52*grafico!B52)+Foglio1!$B$14*(grafico!B52)+Foglio1!$B$15</f>
        <v>-4.4816000000000065</v>
      </c>
      <c r="D52" s="21"/>
      <c r="E52" s="21"/>
      <c r="F52" s="21"/>
      <c r="G52" s="21"/>
      <c r="H52" s="21">
        <f>IF(Foglio1!$B$8=0,-Foglio1!$B$9/Foglio1!$B$7,H51+$I$4)</f>
        <v>-1.2800000000000047</v>
      </c>
      <c r="I52" s="21">
        <f>IF(Foglio1!$B$8=0,C52,(-Foglio1!$B$7/Foglio1!$B$8)*grafico!H52-(Foglio1!$B$9/Foglio1!$B$8))</f>
        <v>-2.840000000000014</v>
      </c>
      <c r="J52" s="21"/>
      <c r="K52" s="21"/>
      <c r="L52" s="21"/>
      <c r="M52" s="21"/>
    </row>
    <row r="53" spans="1:13" ht="12.75">
      <c r="A53" s="21"/>
      <c r="B53" s="21">
        <f t="shared" si="0"/>
        <v>-1.1500000000000048</v>
      </c>
      <c r="C53" s="21">
        <f>Foglio1!$B$13*(grafico!B53*grafico!B53)+Foglio1!$B$14*(grafico!B53)+Foglio1!$B$15</f>
        <v>-4.277500000000008</v>
      </c>
      <c r="D53" s="21"/>
      <c r="E53" s="21"/>
      <c r="F53" s="21"/>
      <c r="G53" s="21"/>
      <c r="H53" s="21">
        <f>IF(Foglio1!$B$8=0,-Foglio1!$B$9/Foglio1!$B$7,H52+$I$4)</f>
        <v>-1.1500000000000048</v>
      </c>
      <c r="I53" s="21">
        <f>IF(Foglio1!$B$8=0,C53,(-Foglio1!$B$7/Foglio1!$B$8)*grafico!H53-(Foglio1!$B$9/Foglio1!$B$8))</f>
        <v>-2.4500000000000144</v>
      </c>
      <c r="J53" s="21"/>
      <c r="K53" s="21"/>
      <c r="L53" s="21"/>
      <c r="M53" s="21"/>
    </row>
    <row r="54" spans="1:13" ht="12.75">
      <c r="A54" s="21"/>
      <c r="B54" s="21">
        <f t="shared" si="0"/>
        <v>-1.020000000000005</v>
      </c>
      <c r="C54" s="21">
        <f>Foglio1!$B$13*(grafico!B54*grafico!B54)+Foglio1!$B$14*(grafico!B54)+Foglio1!$B$15</f>
        <v>-4.03960000000001</v>
      </c>
      <c r="D54" s="21"/>
      <c r="E54" s="21"/>
      <c r="F54" s="21"/>
      <c r="G54" s="21"/>
      <c r="H54" s="21">
        <f>IF(Foglio1!$B$8=0,-Foglio1!$B$9/Foglio1!$B$7,H53+$I$4)</f>
        <v>-1.020000000000005</v>
      </c>
      <c r="I54" s="21">
        <f>IF(Foglio1!$B$8=0,C54,(-Foglio1!$B$7/Foglio1!$B$8)*grafico!H54-(Foglio1!$B$9/Foglio1!$B$8))</f>
        <v>-2.0600000000000147</v>
      </c>
      <c r="J54" s="21"/>
      <c r="K54" s="21"/>
      <c r="L54" s="21"/>
      <c r="M54" s="21"/>
    </row>
    <row r="55" spans="1:13" ht="12.75">
      <c r="A55" s="21"/>
      <c r="B55" s="21">
        <f t="shared" si="0"/>
        <v>-0.8900000000000049</v>
      </c>
      <c r="C55" s="21">
        <f>Foglio1!$B$13*(grafico!B55*grafico!B55)+Foglio1!$B$14*(grafico!B55)+Foglio1!$B$15</f>
        <v>-3.7679000000000107</v>
      </c>
      <c r="D55" s="21"/>
      <c r="E55" s="21"/>
      <c r="F55" s="21"/>
      <c r="G55" s="21"/>
      <c r="H55" s="21">
        <f>IF(Foglio1!$B$8=0,-Foglio1!$B$9/Foglio1!$B$7,H54+$I$4)</f>
        <v>-0.8900000000000049</v>
      </c>
      <c r="I55" s="21">
        <f>IF(Foglio1!$B$8=0,C55,(-Foglio1!$B$7/Foglio1!$B$8)*grafico!H55-(Foglio1!$B$9/Foglio1!$B$8))</f>
        <v>-1.6700000000000146</v>
      </c>
      <c r="J55" s="21"/>
      <c r="K55" s="21"/>
      <c r="L55" s="21"/>
      <c r="M55" s="21"/>
    </row>
    <row r="56" spans="1:13" ht="12.75">
      <c r="A56" s="21"/>
      <c r="B56" s="21">
        <f t="shared" si="0"/>
        <v>-0.7600000000000049</v>
      </c>
      <c r="C56" s="21">
        <f>Foglio1!$B$13*(grafico!B56*grafico!B56)+Foglio1!$B$14*(grafico!B56)+Foglio1!$B$15</f>
        <v>-3.462400000000012</v>
      </c>
      <c r="D56" s="21"/>
      <c r="E56" s="21"/>
      <c r="F56" s="21"/>
      <c r="G56" s="21"/>
      <c r="H56" s="21">
        <f>IF(Foglio1!$B$8=0,-Foglio1!$B$9/Foglio1!$B$7,H55+$I$4)</f>
        <v>-0.7600000000000049</v>
      </c>
      <c r="I56" s="21">
        <f>IF(Foglio1!$B$8=0,C56,(-Foglio1!$B$7/Foglio1!$B$8)*grafico!H56-(Foglio1!$B$9/Foglio1!$B$8))</f>
        <v>-1.2800000000000145</v>
      </c>
      <c r="J56" s="21"/>
      <c r="K56" s="21"/>
      <c r="L56" s="21"/>
      <c r="M56" s="21"/>
    </row>
    <row r="57" spans="1:13" ht="12.75">
      <c r="A57" s="21"/>
      <c r="B57" s="21">
        <f t="shared" si="0"/>
        <v>-0.6300000000000049</v>
      </c>
      <c r="C57" s="21">
        <f>Foglio1!$B$13*(grafico!B57*grafico!B57)+Foglio1!$B$14*(grafico!B57)+Foglio1!$B$15</f>
        <v>-3.1231000000000133</v>
      </c>
      <c r="D57" s="21"/>
      <c r="E57" s="21"/>
      <c r="F57" s="21"/>
      <c r="G57" s="21"/>
      <c r="H57" s="21">
        <f>IF(Foglio1!$B$8=0,-Foglio1!$B$9/Foglio1!$B$7,H56+$I$4)</f>
        <v>-0.6300000000000049</v>
      </c>
      <c r="I57" s="21">
        <f>IF(Foglio1!$B$8=0,C57,(-Foglio1!$B$7/Foglio1!$B$8)*grafico!H57-(Foglio1!$B$9/Foglio1!$B$8))</f>
        <v>-0.8900000000000148</v>
      </c>
      <c r="J57" s="21"/>
      <c r="K57" s="21"/>
      <c r="L57" s="21"/>
      <c r="M57" s="21"/>
    </row>
    <row r="58" spans="1:13" ht="12.75">
      <c r="A58" s="21"/>
      <c r="B58" s="21">
        <f t="shared" si="0"/>
        <v>-0.5000000000000049</v>
      </c>
      <c r="C58" s="21">
        <f>Foglio1!$B$13*(grafico!B58*grafico!B58)+Foglio1!$B$14*(grafico!B58)+Foglio1!$B$15</f>
        <v>-2.7500000000000147</v>
      </c>
      <c r="D58" s="21"/>
      <c r="E58" s="21"/>
      <c r="F58" s="21"/>
      <c r="G58" s="21"/>
      <c r="H58" s="21">
        <f>IF(Foglio1!$B$8=0,-Foglio1!$B$9/Foglio1!$B$7,H57+$I$4)</f>
        <v>-0.5000000000000049</v>
      </c>
      <c r="I58" s="21">
        <f>IF(Foglio1!$B$8=0,C58,(-Foglio1!$B$7/Foglio1!$B$8)*grafico!H58-(Foglio1!$B$9/Foglio1!$B$8))</f>
        <v>-0.5000000000000147</v>
      </c>
      <c r="J58" s="21"/>
      <c r="K58" s="21"/>
      <c r="L58" s="21"/>
      <c r="M58" s="21"/>
    </row>
    <row r="59" spans="1:13" ht="12.75">
      <c r="A59" s="21"/>
      <c r="B59" s="21">
        <f t="shared" si="0"/>
        <v>-0.3700000000000049</v>
      </c>
      <c r="C59" s="21">
        <f>Foglio1!$B$13*(grafico!B59*grafico!B59)+Foglio1!$B$14*(grafico!B59)+Foglio1!$B$15</f>
        <v>-2.3431000000000157</v>
      </c>
      <c r="D59" s="21"/>
      <c r="E59" s="21"/>
      <c r="F59" s="21"/>
      <c r="G59" s="21"/>
      <c r="H59" s="21">
        <f>IF(Foglio1!$B$8=0,-Foglio1!$B$9/Foglio1!$B$7,H58+$I$4)</f>
        <v>-0.3700000000000049</v>
      </c>
      <c r="I59" s="21">
        <f>IF(Foglio1!$B$8=0,C59,(-Foglio1!$B$7/Foglio1!$B$8)*grafico!H59-(Foglio1!$B$9/Foglio1!$B$8))</f>
        <v>-0.11000000000001453</v>
      </c>
      <c r="J59" s="21"/>
      <c r="K59" s="21"/>
      <c r="L59" s="21"/>
      <c r="M59" s="21"/>
    </row>
    <row r="60" spans="1:13" ht="12.75">
      <c r="A60" s="21"/>
      <c r="B60" s="21">
        <f t="shared" si="0"/>
        <v>-0.24000000000000488</v>
      </c>
      <c r="C60" s="21">
        <f>Foglio1!$B$13*(grafico!B60*grafico!B60)+Foglio1!$B$14*(grafico!B60)+Foglio1!$B$15</f>
        <v>-1.9024000000000172</v>
      </c>
      <c r="D60" s="21"/>
      <c r="E60" s="21"/>
      <c r="F60" s="21"/>
      <c r="G60" s="21"/>
      <c r="H60" s="21">
        <f>IF(Foglio1!$B$8=0,-Foglio1!$B$9/Foglio1!$B$7,H59+$I$4)</f>
        <v>-0.24000000000000488</v>
      </c>
      <c r="I60" s="21">
        <f>IF(Foglio1!$B$8=0,C60,(-Foglio1!$B$7/Foglio1!$B$8)*grafico!H60-(Foglio1!$B$9/Foglio1!$B$8))</f>
        <v>0.27999999999998537</v>
      </c>
      <c r="J60" s="21"/>
      <c r="K60" s="21"/>
      <c r="L60" s="21"/>
      <c r="M60" s="21"/>
    </row>
    <row r="61" spans="1:13" ht="12.75">
      <c r="A61" s="21"/>
      <c r="B61" s="21">
        <f t="shared" si="0"/>
        <v>-0.11000000000000487</v>
      </c>
      <c r="C61" s="21">
        <f>Foglio1!$B$13*(grafico!B61*grafico!B61)+Foglio1!$B$14*(grafico!B61)+Foglio1!$B$15</f>
        <v>-1.4279000000000184</v>
      </c>
      <c r="D61" s="21"/>
      <c r="E61" s="21"/>
      <c r="F61" s="21"/>
      <c r="G61" s="21"/>
      <c r="H61" s="21">
        <f>IF(Foglio1!$B$8=0,-Foglio1!$B$9/Foglio1!$B$7,H60+$I$4)</f>
        <v>-0.11000000000000487</v>
      </c>
      <c r="I61" s="21">
        <f>IF(Foglio1!$B$8=0,C61,(-Foglio1!$B$7/Foglio1!$B$8)*grafico!H61-(Foglio1!$B$9/Foglio1!$B$8))</f>
        <v>0.6699999999999854</v>
      </c>
      <c r="J61" s="21"/>
      <c r="K61" s="21"/>
      <c r="L61" s="21"/>
      <c r="M61" s="21"/>
    </row>
    <row r="62" spans="1:13" ht="12.75">
      <c r="A62" s="21"/>
      <c r="B62" s="21">
        <f t="shared" si="0"/>
        <v>0.019999999999995133</v>
      </c>
      <c r="C62" s="21">
        <f>Foglio1!$B$13*(grafico!B62*grafico!B62)+Foglio1!$B$14*(grafico!B62)+Foglio1!$B$15</f>
        <v>-0.9196000000000196</v>
      </c>
      <c r="D62" s="21"/>
      <c r="E62" s="21"/>
      <c r="F62" s="21"/>
      <c r="G62" s="21"/>
      <c r="H62" s="21">
        <f>IF(Foglio1!$B$8=0,-Foglio1!$B$9/Foglio1!$B$7,H61+$I$4)</f>
        <v>0.019999999999995133</v>
      </c>
      <c r="I62" s="21">
        <f>IF(Foglio1!$B$8=0,C62,(-Foglio1!$B$7/Foglio1!$B$8)*grafico!H62-(Foglio1!$B$9/Foglio1!$B$8))</f>
        <v>1.0599999999999854</v>
      </c>
      <c r="J62" s="21"/>
      <c r="K62" s="21"/>
      <c r="L62" s="21"/>
      <c r="M62" s="21"/>
    </row>
    <row r="63" spans="1:13" ht="12.75">
      <c r="A63" s="21"/>
      <c r="B63" s="21">
        <f t="shared" si="0"/>
        <v>0.14999999999999514</v>
      </c>
      <c r="C63" s="21">
        <f>Foglio1!$B$13*(grafico!B63*grafico!B63)+Foglio1!$B$14*(grafico!B63)+Foglio1!$B$15</f>
        <v>-0.37750000000002093</v>
      </c>
      <c r="D63" s="21"/>
      <c r="E63" s="21"/>
      <c r="F63" s="21"/>
      <c r="G63" s="21"/>
      <c r="H63" s="21">
        <f>IF(Foglio1!$B$8=0,-Foglio1!$B$9/Foglio1!$B$7,H62+$I$4)</f>
        <v>0.14999999999999514</v>
      </c>
      <c r="I63" s="21">
        <f>IF(Foglio1!$B$8=0,C63,(-Foglio1!$B$7/Foglio1!$B$8)*grafico!H63-(Foglio1!$B$9/Foglio1!$B$8))</f>
        <v>1.4499999999999855</v>
      </c>
      <c r="J63" s="21"/>
      <c r="K63" s="21"/>
      <c r="L63" s="21"/>
      <c r="M63" s="21"/>
    </row>
    <row r="64" spans="1:13" ht="12.75">
      <c r="A64" s="21"/>
      <c r="B64" s="21">
        <f t="shared" si="0"/>
        <v>0.27999999999999514</v>
      </c>
      <c r="C64" s="21">
        <f>Foglio1!$B$13*(grafico!B64*grafico!B64)+Foglio1!$B$14*(grafico!B64)+Foglio1!$B$15</f>
        <v>0.19839999999997793</v>
      </c>
      <c r="D64" s="21"/>
      <c r="E64" s="21"/>
      <c r="F64" s="21"/>
      <c r="G64" s="21"/>
      <c r="H64" s="21">
        <f>IF(Foglio1!$B$8=0,-Foglio1!$B$9/Foglio1!$B$7,H63+$I$4)</f>
        <v>0.27999999999999514</v>
      </c>
      <c r="I64" s="21">
        <f>IF(Foglio1!$B$8=0,C64,(-Foglio1!$B$7/Foglio1!$B$8)*grafico!H64-(Foglio1!$B$9/Foglio1!$B$8))</f>
        <v>1.8399999999999854</v>
      </c>
      <c r="J64" s="21"/>
      <c r="K64" s="21"/>
      <c r="L64" s="21"/>
      <c r="M64" s="21"/>
    </row>
    <row r="65" spans="1:13" ht="12.75">
      <c r="A65" s="21"/>
      <c r="B65" s="21">
        <f t="shared" si="0"/>
        <v>0.40999999999999515</v>
      </c>
      <c r="C65" s="21">
        <f>Foglio1!$B$13*(grafico!B65*grafico!B65)+Foglio1!$B$14*(grafico!B65)+Foglio1!$B$15</f>
        <v>0.8080999999999765</v>
      </c>
      <c r="D65" s="21"/>
      <c r="E65" s="21"/>
      <c r="F65" s="21"/>
      <c r="G65" s="21"/>
      <c r="H65" s="21">
        <f>IF(Foglio1!$B$8=0,-Foglio1!$B$9/Foglio1!$B$7,H64+$I$4)</f>
        <v>0.40999999999999515</v>
      </c>
      <c r="I65" s="21">
        <f>IF(Foglio1!$B$8=0,C65,(-Foglio1!$B$7/Foglio1!$B$8)*grafico!H65-(Foglio1!$B$9/Foglio1!$B$8))</f>
        <v>2.2299999999999853</v>
      </c>
      <c r="J65" s="21"/>
      <c r="K65" s="21"/>
      <c r="L65" s="21"/>
      <c r="M65" s="21"/>
    </row>
    <row r="66" spans="1:13" ht="12.75">
      <c r="A66" s="21"/>
      <c r="B66" s="21">
        <f t="shared" si="0"/>
        <v>0.5399999999999952</v>
      </c>
      <c r="C66" s="21">
        <f>Foglio1!$B$13*(grafico!B66*grafico!B66)+Foglio1!$B$14*(grafico!B66)+Foglio1!$B$15</f>
        <v>1.4515999999999751</v>
      </c>
      <c r="D66" s="21"/>
      <c r="E66" s="21"/>
      <c r="F66" s="21"/>
      <c r="G66" s="21"/>
      <c r="H66" s="21">
        <f>IF(Foglio1!$B$8=0,-Foglio1!$B$9/Foglio1!$B$7,H65+$I$4)</f>
        <v>0.5399999999999952</v>
      </c>
      <c r="I66" s="21">
        <f>IF(Foglio1!$B$8=0,C66,(-Foglio1!$B$7/Foglio1!$B$8)*grafico!H66-(Foglio1!$B$9/Foglio1!$B$8))</f>
        <v>2.6199999999999855</v>
      </c>
      <c r="J66" s="21"/>
      <c r="K66" s="21"/>
      <c r="L66" s="21"/>
      <c r="M66" s="21"/>
    </row>
    <row r="67" spans="1:13" ht="12.75">
      <c r="A67" s="21"/>
      <c r="B67" s="21">
        <f t="shared" si="0"/>
        <v>0.6699999999999952</v>
      </c>
      <c r="C67" s="21">
        <f>Foglio1!$B$13*(grafico!B67*grafico!B67)+Foglio1!$B$14*(grafico!B67)+Foglio1!$B$15</f>
        <v>2.128899999999974</v>
      </c>
      <c r="D67" s="21"/>
      <c r="E67" s="21"/>
      <c r="F67" s="21"/>
      <c r="G67" s="21"/>
      <c r="H67" s="21">
        <f>IF(Foglio1!$B$8=0,-Foglio1!$B$9/Foglio1!$B$7,H66+$I$4)</f>
        <v>0.6699999999999952</v>
      </c>
      <c r="I67" s="21">
        <f>IF(Foglio1!$B$8=0,C67,(-Foglio1!$B$7/Foglio1!$B$8)*grafico!H67-(Foglio1!$B$9/Foglio1!$B$8))</f>
        <v>3.0099999999999856</v>
      </c>
      <c r="J67" s="21"/>
      <c r="K67" s="21"/>
      <c r="L67" s="21"/>
      <c r="M67" s="21"/>
    </row>
    <row r="68" spans="1:13" ht="12.75">
      <c r="A68" s="21"/>
      <c r="B68" s="21">
        <f t="shared" si="0"/>
        <v>0.7999999999999952</v>
      </c>
      <c r="C68" s="21">
        <f>Foglio1!$B$13*(grafico!B68*grafico!B68)+Foglio1!$B$14*(grafico!B68)+Foglio1!$B$15</f>
        <v>2.8399999999999728</v>
      </c>
      <c r="D68" s="21"/>
      <c r="E68" s="21"/>
      <c r="F68" s="21"/>
      <c r="G68" s="21"/>
      <c r="H68" s="21">
        <f>IF(Foglio1!$B$8=0,-Foglio1!$B$9/Foglio1!$B$7,H67+$I$4)</f>
        <v>0.7999999999999952</v>
      </c>
      <c r="I68" s="21">
        <f>IF(Foglio1!$B$8=0,C68,(-Foglio1!$B$7/Foglio1!$B$8)*grafico!H68-(Foglio1!$B$9/Foglio1!$B$8))</f>
        <v>3.3999999999999853</v>
      </c>
      <c r="J68" s="21"/>
      <c r="K68" s="21"/>
      <c r="L68" s="21"/>
      <c r="M68" s="21"/>
    </row>
    <row r="69" spans="1:13" ht="12.75">
      <c r="A69" s="21"/>
      <c r="B69" s="21">
        <f t="shared" si="0"/>
        <v>0.9299999999999952</v>
      </c>
      <c r="C69" s="21">
        <f>Foglio1!$B$13*(grafico!B69*grafico!B69)+Foglio1!$B$14*(grafico!B69)+Foglio1!$B$15</f>
        <v>3.5848999999999718</v>
      </c>
      <c r="D69" s="21"/>
      <c r="E69" s="21"/>
      <c r="F69" s="21"/>
      <c r="G69" s="21"/>
      <c r="H69" s="21">
        <f>IF(Foglio1!$B$8=0,-Foglio1!$B$9/Foglio1!$B$7,H68+$I$4)</f>
        <v>0.9299999999999952</v>
      </c>
      <c r="I69" s="21">
        <f>IF(Foglio1!$B$8=0,C69,(-Foglio1!$B$7/Foglio1!$B$8)*grafico!H69-(Foglio1!$B$9/Foglio1!$B$8))</f>
        <v>3.7899999999999854</v>
      </c>
      <c r="J69" s="21"/>
      <c r="K69" s="21"/>
      <c r="L69" s="21"/>
      <c r="M69" s="21"/>
    </row>
    <row r="70" spans="1:13" ht="12.75">
      <c r="A70" s="21"/>
      <c r="B70" s="21">
        <f t="shared" si="0"/>
        <v>1.0599999999999952</v>
      </c>
      <c r="C70" s="21">
        <f>Foglio1!$B$13*(grafico!B70*grafico!B70)+Foglio1!$B$14*(grafico!B70)+Foglio1!$B$15</f>
        <v>4.363599999999971</v>
      </c>
      <c r="D70" s="21"/>
      <c r="E70" s="21"/>
      <c r="F70" s="21"/>
      <c r="G70" s="21"/>
      <c r="H70" s="21">
        <f>IF(Foglio1!$B$8=0,-Foglio1!$B$9/Foglio1!$B$7,H69+$I$4)</f>
        <v>1.0599999999999952</v>
      </c>
      <c r="I70" s="21">
        <f>IF(Foglio1!$B$8=0,C70,(-Foglio1!$B$7/Foglio1!$B$8)*grafico!H70-(Foglio1!$B$9/Foglio1!$B$8))</f>
        <v>4.1799999999999855</v>
      </c>
      <c r="J70" s="21"/>
      <c r="K70" s="21"/>
      <c r="L70" s="21"/>
      <c r="M70" s="21"/>
    </row>
    <row r="71" spans="1:13" ht="12.75">
      <c r="A71" s="21"/>
      <c r="B71" s="21">
        <f t="shared" si="0"/>
        <v>1.189999999999995</v>
      </c>
      <c r="C71" s="21">
        <f>Foglio1!$B$13*(grafico!B71*grafico!B71)+Foglio1!$B$14*(grafico!B71)+Foglio1!$B$15</f>
        <v>5.176099999999968</v>
      </c>
      <c r="D71" s="21"/>
      <c r="E71" s="21"/>
      <c r="F71" s="21"/>
      <c r="G71" s="21"/>
      <c r="H71" s="21">
        <f>IF(Foglio1!$B$8=0,-Foglio1!$B$9/Foglio1!$B$7,H70+$I$4)</f>
        <v>1.189999999999995</v>
      </c>
      <c r="I71" s="21">
        <f>IF(Foglio1!$B$8=0,C71,(-Foglio1!$B$7/Foglio1!$B$8)*grafico!H71-(Foglio1!$B$9/Foglio1!$B$8))</f>
        <v>4.569999999999985</v>
      </c>
      <c r="J71" s="21"/>
      <c r="K71" s="21"/>
      <c r="L71" s="21"/>
      <c r="M71" s="21"/>
    </row>
    <row r="72" spans="1:13" ht="12.75">
      <c r="A72" s="21"/>
      <c r="B72" s="21">
        <f t="shared" si="0"/>
        <v>1.319999999999995</v>
      </c>
      <c r="C72" s="21">
        <f>Foglio1!$B$13*(grafico!B72*grafico!B72)+Foglio1!$B$14*(grafico!B72)+Foglio1!$B$15</f>
        <v>6.0223999999999664</v>
      </c>
      <c r="D72" s="21"/>
      <c r="E72" s="21"/>
      <c r="F72" s="21"/>
      <c r="G72" s="21"/>
      <c r="H72" s="21">
        <f>IF(Foglio1!$B$8=0,-Foglio1!$B$9/Foglio1!$B$7,H71+$I$4)</f>
        <v>1.319999999999995</v>
      </c>
      <c r="I72" s="21">
        <f>IF(Foglio1!$B$8=0,C72,(-Foglio1!$B$7/Foglio1!$B$8)*grafico!H72-(Foglio1!$B$9/Foglio1!$B$8))</f>
        <v>4.959999999999985</v>
      </c>
      <c r="J72" s="21"/>
      <c r="K72" s="21"/>
      <c r="L72" s="21"/>
      <c r="M72" s="21"/>
    </row>
    <row r="73" spans="1:13" ht="12.75">
      <c r="A73" s="21"/>
      <c r="B73" s="21">
        <f t="shared" si="0"/>
        <v>1.4499999999999948</v>
      </c>
      <c r="C73" s="21">
        <f>Foglio1!$B$13*(grafico!B73*grafico!B73)+Foglio1!$B$14*(grafico!B73)+Foglio1!$B$15</f>
        <v>6.902499999999964</v>
      </c>
      <c r="D73" s="21"/>
      <c r="E73" s="21"/>
      <c r="F73" s="21"/>
      <c r="G73" s="21"/>
      <c r="H73" s="21">
        <f>IF(Foglio1!$B$8=0,-Foglio1!$B$9/Foglio1!$B$7,H72+$I$4)</f>
        <v>1.4499999999999948</v>
      </c>
      <c r="I73" s="21">
        <f>IF(Foglio1!$B$8=0,C73,(-Foglio1!$B$7/Foglio1!$B$8)*grafico!H73-(Foglio1!$B$9/Foglio1!$B$8))</f>
        <v>5.3499999999999845</v>
      </c>
      <c r="J73" s="21"/>
      <c r="K73" s="21"/>
      <c r="L73" s="21"/>
      <c r="M73" s="21"/>
    </row>
    <row r="74" spans="1:13" ht="12.75">
      <c r="A74" s="21"/>
      <c r="B74" s="21">
        <f aca="true" t="shared" si="1" ref="B74:B108">B73+$B$4</f>
        <v>1.5799999999999947</v>
      </c>
      <c r="C74" s="21">
        <f>Foglio1!$B$13*(grafico!B74*grafico!B74)+Foglio1!$B$14*(grafico!B74)+Foglio1!$B$15</f>
        <v>7.8163999999999625</v>
      </c>
      <c r="D74" s="21"/>
      <c r="E74" s="21"/>
      <c r="F74" s="21"/>
      <c r="G74" s="21"/>
      <c r="H74" s="21">
        <f>IF(Foglio1!$B$8=0,-Foglio1!$B$9/Foglio1!$B$7,H73+$I$4)</f>
        <v>1.5799999999999947</v>
      </c>
      <c r="I74" s="21">
        <f>IF(Foglio1!$B$8=0,C74,(-Foglio1!$B$7/Foglio1!$B$8)*grafico!H74-(Foglio1!$B$9/Foglio1!$B$8))</f>
        <v>5.739999999999984</v>
      </c>
      <c r="J74" s="21"/>
      <c r="K74" s="21"/>
      <c r="L74" s="21"/>
      <c r="M74" s="21"/>
    </row>
    <row r="75" spans="1:13" ht="12.75">
      <c r="A75" s="21"/>
      <c r="B75" s="21">
        <f t="shared" si="1"/>
        <v>1.7099999999999946</v>
      </c>
      <c r="C75" s="21">
        <f>Foglio1!$B$13*(grafico!B75*grafico!B75)+Foglio1!$B$14*(grafico!B75)+Foglio1!$B$15</f>
        <v>8.76409999999996</v>
      </c>
      <c r="D75" s="21"/>
      <c r="E75" s="21"/>
      <c r="F75" s="21"/>
      <c r="G75" s="21"/>
      <c r="H75" s="21">
        <f>IF(Foglio1!$B$8=0,-Foglio1!$B$9/Foglio1!$B$7,H74+$I$4)</f>
        <v>1.7099999999999946</v>
      </c>
      <c r="I75" s="21">
        <f>IF(Foglio1!$B$8=0,C75,(-Foglio1!$B$7/Foglio1!$B$8)*grafico!H75-(Foglio1!$B$9/Foglio1!$B$8))</f>
        <v>6.129999999999984</v>
      </c>
      <c r="J75" s="21"/>
      <c r="K75" s="21"/>
      <c r="L75" s="21"/>
      <c r="M75" s="21"/>
    </row>
    <row r="76" spans="1:13" ht="12.75">
      <c r="A76" s="21"/>
      <c r="B76" s="21">
        <f t="shared" si="1"/>
        <v>1.8399999999999945</v>
      </c>
      <c r="C76" s="21">
        <f>Foglio1!$B$13*(grafico!B76*grafico!B76)+Foglio1!$B$14*(grafico!B76)+Foglio1!$B$15</f>
        <v>9.745599999999957</v>
      </c>
      <c r="D76" s="21"/>
      <c r="E76" s="21"/>
      <c r="F76" s="21"/>
      <c r="G76" s="21"/>
      <c r="H76" s="21">
        <f>IF(Foglio1!$B$8=0,-Foglio1!$B$9/Foglio1!$B$7,H75+$I$4)</f>
        <v>1.8399999999999945</v>
      </c>
      <c r="I76" s="21">
        <f>IF(Foglio1!$B$8=0,C76,(-Foglio1!$B$7/Foglio1!$B$8)*grafico!H76-(Foglio1!$B$9/Foglio1!$B$8))</f>
        <v>6.519999999999984</v>
      </c>
      <c r="J76" s="21"/>
      <c r="K76" s="21"/>
      <c r="L76" s="21"/>
      <c r="M76" s="21"/>
    </row>
    <row r="77" spans="1:13" ht="12.75">
      <c r="A77" s="21"/>
      <c r="B77" s="21">
        <f t="shared" si="1"/>
        <v>1.9699999999999944</v>
      </c>
      <c r="C77" s="21">
        <f>Foglio1!$B$13*(grafico!B77*grafico!B77)+Foglio1!$B$14*(grafico!B77)+Foglio1!$B$15</f>
        <v>10.760899999999955</v>
      </c>
      <c r="D77" s="21"/>
      <c r="E77" s="21"/>
      <c r="F77" s="21"/>
      <c r="G77" s="21"/>
      <c r="H77" s="21">
        <f>IF(Foglio1!$B$8=0,-Foglio1!$B$9/Foglio1!$B$7,H76+$I$4)</f>
        <v>1.9699999999999944</v>
      </c>
      <c r="I77" s="21">
        <f>IF(Foglio1!$B$8=0,C77,(-Foglio1!$B$7/Foglio1!$B$8)*grafico!H77-(Foglio1!$B$9/Foglio1!$B$8))</f>
        <v>6.909999999999983</v>
      </c>
      <c r="J77" s="21"/>
      <c r="K77" s="21"/>
      <c r="L77" s="21"/>
      <c r="M77" s="21"/>
    </row>
    <row r="78" spans="1:13" ht="12.75">
      <c r="A78" s="21"/>
      <c r="B78" s="21">
        <f t="shared" si="1"/>
        <v>2.0999999999999943</v>
      </c>
      <c r="C78" s="21">
        <f>Foglio1!$B$13*(grafico!B78*grafico!B78)+Foglio1!$B$14*(grafico!B78)+Foglio1!$B$15</f>
        <v>11.809999999999953</v>
      </c>
      <c r="D78" s="21"/>
      <c r="E78" s="21"/>
      <c r="F78" s="21"/>
      <c r="G78" s="21"/>
      <c r="H78" s="21">
        <f>IF(Foglio1!$B$8=0,-Foglio1!$B$9/Foglio1!$B$7,H77+$I$4)</f>
        <v>2.0999999999999943</v>
      </c>
      <c r="I78" s="21">
        <f>IF(Foglio1!$B$8=0,C78,(-Foglio1!$B$7/Foglio1!$B$8)*grafico!H78-(Foglio1!$B$9/Foglio1!$B$8))</f>
        <v>7.299999999999983</v>
      </c>
      <c r="J78" s="21"/>
      <c r="K78" s="21"/>
      <c r="L78" s="21"/>
      <c r="M78" s="21"/>
    </row>
    <row r="79" spans="1:13" ht="12.75">
      <c r="A79" s="21"/>
      <c r="B79" s="21">
        <f t="shared" si="1"/>
        <v>2.229999999999994</v>
      </c>
      <c r="C79" s="21">
        <f>Foglio1!$B$13*(grafico!B79*grafico!B79)+Foglio1!$B$14*(grafico!B79)+Foglio1!$B$15</f>
        <v>12.892899999999951</v>
      </c>
      <c r="D79" s="21"/>
      <c r="E79" s="21"/>
      <c r="F79" s="21"/>
      <c r="G79" s="21"/>
      <c r="H79" s="21">
        <f>IF(Foglio1!$B$8=0,-Foglio1!$B$9/Foglio1!$B$7,H78+$I$4)</f>
        <v>2.229999999999994</v>
      </c>
      <c r="I79" s="21">
        <f>IF(Foglio1!$B$8=0,C79,(-Foglio1!$B$7/Foglio1!$B$8)*grafico!H79-(Foglio1!$B$9/Foglio1!$B$8))</f>
        <v>7.689999999999983</v>
      </c>
      <c r="J79" s="21"/>
      <c r="K79" s="21"/>
      <c r="L79" s="21"/>
      <c r="M79" s="21"/>
    </row>
    <row r="80" spans="1:13" ht="12.75">
      <c r="A80" s="21"/>
      <c r="B80" s="21">
        <f t="shared" si="1"/>
        <v>2.359999999999994</v>
      </c>
      <c r="C80" s="21">
        <f>Foglio1!$B$13*(grafico!B80*grafico!B80)+Foglio1!$B$14*(grafico!B80)+Foglio1!$B$15</f>
        <v>14.00959999999995</v>
      </c>
      <c r="D80" s="21"/>
      <c r="E80" s="21"/>
      <c r="F80" s="21"/>
      <c r="G80" s="21"/>
      <c r="H80" s="21">
        <f>IF(Foglio1!$B$8=0,-Foglio1!$B$9/Foglio1!$B$7,H79+$I$4)</f>
        <v>2.359999999999994</v>
      </c>
      <c r="I80" s="21">
        <f>IF(Foglio1!$B$8=0,C80,(-Foglio1!$B$7/Foglio1!$B$8)*grafico!H80-(Foglio1!$B$9/Foglio1!$B$8))</f>
        <v>8.079999999999982</v>
      </c>
      <c r="J80" s="21"/>
      <c r="K80" s="21"/>
      <c r="L80" s="21"/>
      <c r="M80" s="21"/>
    </row>
    <row r="81" spans="1:13" ht="12.75">
      <c r="A81" s="21"/>
      <c r="B81" s="21">
        <f t="shared" si="1"/>
        <v>2.489999999999994</v>
      </c>
      <c r="C81" s="21">
        <f>Foglio1!$B$13*(grafico!B81*grafico!B81)+Foglio1!$B$14*(grafico!B81)+Foglio1!$B$15</f>
        <v>15.160099999999947</v>
      </c>
      <c r="D81" s="21"/>
      <c r="E81" s="21"/>
      <c r="F81" s="21"/>
      <c r="G81" s="21"/>
      <c r="H81" s="21">
        <f>IF(Foglio1!$B$8=0,-Foglio1!$B$9/Foglio1!$B$7,H80+$I$4)</f>
        <v>2.489999999999994</v>
      </c>
      <c r="I81" s="21">
        <f>IF(Foglio1!$B$8=0,C81,(-Foglio1!$B$7/Foglio1!$B$8)*grafico!H81-(Foglio1!$B$9/Foglio1!$B$8))</f>
        <v>8.469999999999981</v>
      </c>
      <c r="J81" s="21"/>
      <c r="K81" s="21"/>
      <c r="L81" s="21"/>
      <c r="M81" s="21"/>
    </row>
    <row r="82" spans="1:13" ht="12.75">
      <c r="A82" s="21"/>
      <c r="B82" s="21">
        <f t="shared" si="1"/>
        <v>2.619999999999994</v>
      </c>
      <c r="C82" s="21">
        <f>Foglio1!$B$13*(grafico!B82*grafico!B82)+Foglio1!$B$14*(grafico!B82)+Foglio1!$B$15</f>
        <v>16.344399999999943</v>
      </c>
      <c r="D82" s="21"/>
      <c r="E82" s="21"/>
      <c r="F82" s="21"/>
      <c r="G82" s="21"/>
      <c r="H82" s="21">
        <f>IF(Foglio1!$B$8=0,-Foglio1!$B$9/Foglio1!$B$7,H81+$I$4)</f>
        <v>2.619999999999994</v>
      </c>
      <c r="I82" s="21">
        <f>IF(Foglio1!$B$8=0,C82,(-Foglio1!$B$7/Foglio1!$B$8)*grafico!H82-(Foglio1!$B$9/Foglio1!$B$8))</f>
        <v>8.859999999999982</v>
      </c>
      <c r="J82" s="21"/>
      <c r="K82" s="21"/>
      <c r="L82" s="21"/>
      <c r="M82" s="21"/>
    </row>
    <row r="83" spans="1:13" ht="12.75">
      <c r="A83" s="21"/>
      <c r="B83" s="21">
        <f t="shared" si="1"/>
        <v>2.749999999999994</v>
      </c>
      <c r="C83" s="21">
        <f>Foglio1!$B$13*(grafico!B83*grafico!B83)+Foglio1!$B$14*(grafico!B83)+Foglio1!$B$15</f>
        <v>17.562499999999943</v>
      </c>
      <c r="D83" s="21"/>
      <c r="E83" s="21"/>
      <c r="F83" s="21"/>
      <c r="G83" s="21"/>
      <c r="H83" s="21">
        <f>IF(Foglio1!$B$8=0,-Foglio1!$B$9/Foglio1!$B$7,H82+$I$4)</f>
        <v>2.749999999999994</v>
      </c>
      <c r="I83" s="21">
        <f>IF(Foglio1!$B$8=0,C83,(-Foglio1!$B$7/Foglio1!$B$8)*grafico!H83-(Foglio1!$B$9/Foglio1!$B$8))</f>
        <v>9.249999999999982</v>
      </c>
      <c r="J83" s="21"/>
      <c r="K83" s="21"/>
      <c r="L83" s="21"/>
      <c r="M83" s="21"/>
    </row>
    <row r="84" spans="1:13" ht="12.75">
      <c r="A84" s="21"/>
      <c r="B84" s="21">
        <f t="shared" si="1"/>
        <v>2.8799999999999937</v>
      </c>
      <c r="C84" s="21">
        <f>Foglio1!$B$13*(grafico!B84*grafico!B84)+Foglio1!$B$14*(grafico!B84)+Foglio1!$B$15</f>
        <v>18.81439999999994</v>
      </c>
      <c r="D84" s="21"/>
      <c r="E84" s="21"/>
      <c r="F84" s="21"/>
      <c r="G84" s="21"/>
      <c r="H84" s="21">
        <f>IF(Foglio1!$B$8=0,-Foglio1!$B$9/Foglio1!$B$7,H83+$I$4)</f>
        <v>2.8799999999999937</v>
      </c>
      <c r="I84" s="21">
        <f>IF(Foglio1!$B$8=0,C84,(-Foglio1!$B$7/Foglio1!$B$8)*grafico!H84-(Foglio1!$B$9/Foglio1!$B$8))</f>
        <v>9.639999999999981</v>
      </c>
      <c r="J84" s="21"/>
      <c r="K84" s="21"/>
      <c r="L84" s="21"/>
      <c r="M84" s="21"/>
    </row>
    <row r="85" spans="1:13" ht="12.75">
      <c r="A85" s="21"/>
      <c r="B85" s="21">
        <f t="shared" si="1"/>
        <v>3.0099999999999936</v>
      </c>
      <c r="C85" s="21">
        <f>Foglio1!$B$13*(grafico!B85*grafico!B85)+Foglio1!$B$14*(grafico!B85)+Foglio1!$B$15</f>
        <v>20.100099999999934</v>
      </c>
      <c r="D85" s="21"/>
      <c r="E85" s="21"/>
      <c r="F85" s="21"/>
      <c r="G85" s="21"/>
      <c r="H85" s="21">
        <f>IF(Foglio1!$B$8=0,-Foglio1!$B$9/Foglio1!$B$7,H84+$I$4)</f>
        <v>3.0099999999999936</v>
      </c>
      <c r="I85" s="21">
        <f>IF(Foglio1!$B$8=0,C85,(-Foglio1!$B$7/Foglio1!$B$8)*grafico!H85-(Foglio1!$B$9/Foglio1!$B$8))</f>
        <v>10.02999999999998</v>
      </c>
      <c r="J85" s="21"/>
      <c r="K85" s="21"/>
      <c r="L85" s="21"/>
      <c r="M85" s="21"/>
    </row>
    <row r="86" spans="1:13" ht="12.75">
      <c r="A86" s="21"/>
      <c r="B86" s="21">
        <f t="shared" si="1"/>
        <v>3.1399999999999935</v>
      </c>
      <c r="C86" s="21">
        <f>Foglio1!$B$13*(grafico!B86*grafico!B86)+Foglio1!$B$14*(grafico!B86)+Foglio1!$B$15</f>
        <v>21.41959999999993</v>
      </c>
      <c r="D86" s="21"/>
      <c r="E86" s="21"/>
      <c r="F86" s="21"/>
      <c r="G86" s="21"/>
      <c r="H86" s="21">
        <f>IF(Foglio1!$B$8=0,-Foglio1!$B$9/Foglio1!$B$7,H85+$I$4)</f>
        <v>3.1399999999999935</v>
      </c>
      <c r="I86" s="21">
        <f>IF(Foglio1!$B$8=0,C86,(-Foglio1!$B$7/Foglio1!$B$8)*grafico!H86-(Foglio1!$B$9/Foglio1!$B$8))</f>
        <v>10.41999999999998</v>
      </c>
      <c r="J86" s="21"/>
      <c r="K86" s="21"/>
      <c r="L86" s="21"/>
      <c r="M86" s="21"/>
    </row>
    <row r="87" spans="1:13" ht="12.75">
      <c r="A87" s="21"/>
      <c r="B87" s="21">
        <f t="shared" si="1"/>
        <v>3.2699999999999934</v>
      </c>
      <c r="C87" s="21">
        <f>Foglio1!$B$13*(grafico!B87*grafico!B87)+Foglio1!$B$14*(grafico!B87)+Foglio1!$B$15</f>
        <v>22.77289999999993</v>
      </c>
      <c r="D87" s="21"/>
      <c r="E87" s="21"/>
      <c r="F87" s="21"/>
      <c r="G87" s="21"/>
      <c r="H87" s="21">
        <f>IF(Foglio1!$B$8=0,-Foglio1!$B$9/Foglio1!$B$7,H86+$I$4)</f>
        <v>3.2699999999999934</v>
      </c>
      <c r="I87" s="21">
        <f>IF(Foglio1!$B$8=0,C87,(-Foglio1!$B$7/Foglio1!$B$8)*grafico!H87-(Foglio1!$B$9/Foglio1!$B$8))</f>
        <v>10.809999999999981</v>
      </c>
      <c r="J87" s="21"/>
      <c r="K87" s="21"/>
      <c r="L87" s="21"/>
      <c r="M87" s="21"/>
    </row>
    <row r="88" spans="1:13" ht="12.75">
      <c r="A88" s="21"/>
      <c r="B88" s="21">
        <f t="shared" si="1"/>
        <v>3.3999999999999932</v>
      </c>
      <c r="C88" s="21">
        <f>Foglio1!$B$13*(grafico!B88*grafico!B88)+Foglio1!$B$14*(grafico!B88)+Foglio1!$B$15</f>
        <v>24.159999999999926</v>
      </c>
      <c r="D88" s="21"/>
      <c r="E88" s="21"/>
      <c r="F88" s="21"/>
      <c r="G88" s="21"/>
      <c r="H88" s="21">
        <f>IF(Foglio1!$B$8=0,-Foglio1!$B$9/Foglio1!$B$7,H87+$I$4)</f>
        <v>3.3999999999999932</v>
      </c>
      <c r="I88" s="21">
        <f>IF(Foglio1!$B$8=0,C88,(-Foglio1!$B$7/Foglio1!$B$8)*grafico!H88-(Foglio1!$B$9/Foglio1!$B$8))</f>
        <v>11.19999999999998</v>
      </c>
      <c r="J88" s="21"/>
      <c r="K88" s="21"/>
      <c r="L88" s="21"/>
      <c r="M88" s="21"/>
    </row>
    <row r="89" spans="1:13" ht="12.75">
      <c r="A89" s="21"/>
      <c r="B89" s="21">
        <f t="shared" si="1"/>
        <v>3.529999999999993</v>
      </c>
      <c r="C89" s="21">
        <f>Foglio1!$B$13*(grafico!B89*grafico!B89)+Foglio1!$B$14*(grafico!B89)+Foglio1!$B$15</f>
        <v>25.58089999999992</v>
      </c>
      <c r="D89" s="21"/>
      <c r="E89" s="21"/>
      <c r="F89" s="21"/>
      <c r="G89" s="21"/>
      <c r="H89" s="21">
        <f>IF(Foglio1!$B$8=0,-Foglio1!$B$9/Foglio1!$B$7,H88+$I$4)</f>
        <v>3.529999999999993</v>
      </c>
      <c r="I89" s="21">
        <f>IF(Foglio1!$B$8=0,C89,(-Foglio1!$B$7/Foglio1!$B$8)*grafico!H89-(Foglio1!$B$9/Foglio1!$B$8))</f>
        <v>11.589999999999979</v>
      </c>
      <c r="J89" s="21"/>
      <c r="K89" s="21"/>
      <c r="L89" s="21"/>
      <c r="M89" s="21"/>
    </row>
    <row r="90" spans="1:13" ht="12.75">
      <c r="A90" s="21"/>
      <c r="B90" s="21">
        <f t="shared" si="1"/>
        <v>3.659999999999993</v>
      </c>
      <c r="C90" s="21">
        <f>Foglio1!$B$13*(grafico!B90*grafico!B90)+Foglio1!$B$14*(grafico!B90)+Foglio1!$B$15</f>
        <v>27.03559999999992</v>
      </c>
      <c r="D90" s="21"/>
      <c r="E90" s="21"/>
      <c r="F90" s="21"/>
      <c r="G90" s="21"/>
      <c r="H90" s="21">
        <f>IF(Foglio1!$B$8=0,-Foglio1!$B$9/Foglio1!$B$7,H89+$I$4)</f>
        <v>3.659999999999993</v>
      </c>
      <c r="I90" s="21">
        <f>IF(Foglio1!$B$8=0,C90,(-Foglio1!$B$7/Foglio1!$B$8)*grafico!H90-(Foglio1!$B$9/Foglio1!$B$8))</f>
        <v>11.979999999999979</v>
      </c>
      <c r="J90" s="21"/>
      <c r="K90" s="21"/>
      <c r="L90" s="21"/>
      <c r="M90" s="21"/>
    </row>
    <row r="91" spans="1:13" ht="12.75">
      <c r="A91" s="21"/>
      <c r="B91" s="21">
        <f t="shared" si="1"/>
        <v>3.789999999999993</v>
      </c>
      <c r="C91" s="21">
        <f>Foglio1!$B$13*(grafico!B91*grafico!B91)+Foglio1!$B$14*(grafico!B91)+Foglio1!$B$15</f>
        <v>28.52409999999992</v>
      </c>
      <c r="D91" s="21"/>
      <c r="E91" s="21"/>
      <c r="F91" s="21"/>
      <c r="G91" s="21"/>
      <c r="H91" s="21">
        <f>IF(Foglio1!$B$8=0,-Foglio1!$B$9/Foglio1!$B$7,H90+$I$4)</f>
        <v>3.789999999999993</v>
      </c>
      <c r="I91" s="21">
        <f>IF(Foglio1!$B$8=0,C91,(-Foglio1!$B$7/Foglio1!$B$8)*grafico!H91-(Foglio1!$B$9/Foglio1!$B$8))</f>
        <v>12.36999999999998</v>
      </c>
      <c r="J91" s="21"/>
      <c r="K91" s="21"/>
      <c r="L91" s="21"/>
      <c r="M91" s="21"/>
    </row>
    <row r="92" spans="1:13" ht="12.75">
      <c r="A92" s="21"/>
      <c r="B92" s="21">
        <f t="shared" si="1"/>
        <v>3.919999999999993</v>
      </c>
      <c r="C92" s="21">
        <f>Foglio1!$B$13*(grafico!B92*grafico!B92)+Foglio1!$B$14*(grafico!B92)+Foglio1!$B$15</f>
        <v>30.046399999999913</v>
      </c>
      <c r="D92" s="21"/>
      <c r="E92" s="21"/>
      <c r="F92" s="21"/>
      <c r="G92" s="21"/>
      <c r="H92" s="21">
        <f>IF(Foglio1!$B$8=0,-Foglio1!$B$9/Foglio1!$B$7,H91+$I$4)</f>
        <v>3.919999999999993</v>
      </c>
      <c r="I92" s="21">
        <f>IF(Foglio1!$B$8=0,C92,(-Foglio1!$B$7/Foglio1!$B$8)*grafico!H92-(Foglio1!$B$9/Foglio1!$B$8))</f>
        <v>12.759999999999978</v>
      </c>
      <c r="J92" s="21"/>
      <c r="K92" s="21"/>
      <c r="L92" s="21"/>
      <c r="M92" s="21"/>
    </row>
    <row r="93" spans="1:13" ht="12.75">
      <c r="A93" s="21"/>
      <c r="B93" s="21">
        <f t="shared" si="1"/>
        <v>4.049999999999993</v>
      </c>
      <c r="C93" s="21">
        <f>Foglio1!$B$13*(grafico!B93*grafico!B93)+Foglio1!$B$14*(grafico!B93)+Foglio1!$B$15</f>
        <v>31.602499999999907</v>
      </c>
      <c r="D93" s="21"/>
      <c r="E93" s="21"/>
      <c r="F93" s="21"/>
      <c r="G93" s="21"/>
      <c r="H93" s="21">
        <f>IF(Foglio1!$B$8=0,-Foglio1!$B$9/Foglio1!$B$7,H92+$I$4)</f>
        <v>4.049999999999993</v>
      </c>
      <c r="I93" s="21">
        <f>IF(Foglio1!$B$8=0,C93,(-Foglio1!$B$7/Foglio1!$B$8)*grafico!H93-(Foglio1!$B$9/Foglio1!$B$8))</f>
        <v>13.149999999999977</v>
      </c>
      <c r="J93" s="21"/>
      <c r="K93" s="21"/>
      <c r="L93" s="21"/>
      <c r="M93" s="21"/>
    </row>
    <row r="94" spans="1:13" ht="12.75">
      <c r="A94" s="21"/>
      <c r="B94" s="21">
        <f t="shared" si="1"/>
        <v>4.179999999999993</v>
      </c>
      <c r="C94" s="21">
        <f>Foglio1!$B$13*(grafico!B94*grafico!B94)+Foglio1!$B$14*(grafico!B94)+Foglio1!$B$15</f>
        <v>33.19239999999991</v>
      </c>
      <c r="D94" s="21"/>
      <c r="E94" s="21"/>
      <c r="F94" s="21"/>
      <c r="G94" s="21"/>
      <c r="H94" s="21">
        <f>IF(Foglio1!$B$8=0,-Foglio1!$B$9/Foglio1!$B$7,H93+$I$4)</f>
        <v>4.179999999999993</v>
      </c>
      <c r="I94" s="21">
        <f>IF(Foglio1!$B$8=0,C94,(-Foglio1!$B$7/Foglio1!$B$8)*grafico!H94-(Foglio1!$B$9/Foglio1!$B$8))</f>
        <v>13.539999999999978</v>
      </c>
      <c r="J94" s="21"/>
      <c r="K94" s="21"/>
      <c r="L94" s="21"/>
      <c r="M94" s="21"/>
    </row>
    <row r="95" spans="1:13" ht="12.75">
      <c r="A95" s="21"/>
      <c r="B95" s="21">
        <f t="shared" si="1"/>
        <v>4.3099999999999925</v>
      </c>
      <c r="C95" s="21">
        <f>Foglio1!$B$13*(grafico!B95*grafico!B95)+Foglio1!$B$14*(grafico!B95)+Foglio1!$B$15</f>
        <v>34.816099999999906</v>
      </c>
      <c r="D95" s="21"/>
      <c r="E95" s="21"/>
      <c r="F95" s="21"/>
      <c r="G95" s="21"/>
      <c r="H95" s="21">
        <f>IF(Foglio1!$B$8=0,-Foglio1!$B$9/Foglio1!$B$7,H94+$I$4)</f>
        <v>4.3099999999999925</v>
      </c>
      <c r="I95" s="21">
        <f>IF(Foglio1!$B$8=0,C95,(-Foglio1!$B$7/Foglio1!$B$8)*grafico!H95-(Foglio1!$B$9/Foglio1!$B$8))</f>
        <v>13.929999999999978</v>
      </c>
      <c r="J95" s="21"/>
      <c r="K95" s="21"/>
      <c r="L95" s="21"/>
      <c r="M95" s="21"/>
    </row>
    <row r="96" spans="1:13" ht="12.75">
      <c r="A96" s="21"/>
      <c r="B96" s="21">
        <f t="shared" si="1"/>
        <v>4.439999999999992</v>
      </c>
      <c r="C96" s="21">
        <f>Foglio1!$B$13*(grafico!B96*grafico!B96)+Foglio1!$B$14*(grafico!B96)+Foglio1!$B$15</f>
        <v>36.473599999999905</v>
      </c>
      <c r="D96" s="21"/>
      <c r="E96" s="21"/>
      <c r="F96" s="21"/>
      <c r="G96" s="21"/>
      <c r="H96" s="21">
        <f>IF(Foglio1!$B$8=0,-Foglio1!$B$9/Foglio1!$B$7,H95+$I$4)</f>
        <v>4.439999999999992</v>
      </c>
      <c r="I96" s="21">
        <f>IF(Foglio1!$B$8=0,C96,(-Foglio1!$B$7/Foglio1!$B$8)*grafico!H96-(Foglio1!$B$9/Foglio1!$B$8))</f>
        <v>14.319999999999977</v>
      </c>
      <c r="J96" s="21"/>
      <c r="K96" s="21"/>
      <c r="L96" s="21"/>
      <c r="M96" s="21"/>
    </row>
    <row r="97" spans="1:13" ht="12.75">
      <c r="A97" s="21"/>
      <c r="B97" s="21">
        <f t="shared" si="1"/>
        <v>4.569999999999992</v>
      </c>
      <c r="C97" s="21">
        <f>Foglio1!$B$13*(grafico!B97*grafico!B97)+Foglio1!$B$14*(grafico!B97)+Foglio1!$B$15</f>
        <v>38.1648999999999</v>
      </c>
      <c r="D97" s="21"/>
      <c r="E97" s="21"/>
      <c r="F97" s="21"/>
      <c r="G97" s="21"/>
      <c r="H97" s="21">
        <f>IF(Foglio1!$B$8=0,-Foglio1!$B$9/Foglio1!$B$7,H96+$I$4)</f>
        <v>4.569999999999992</v>
      </c>
      <c r="I97" s="21">
        <f>IF(Foglio1!$B$8=0,C97,(-Foglio1!$B$7/Foglio1!$B$8)*grafico!H97-(Foglio1!$B$9/Foglio1!$B$8))</f>
        <v>14.709999999999976</v>
      </c>
      <c r="J97" s="21"/>
      <c r="K97" s="21"/>
      <c r="L97" s="21"/>
      <c r="M97" s="21"/>
    </row>
    <row r="98" spans="1:13" ht="12.75">
      <c r="A98" s="21"/>
      <c r="B98" s="21">
        <f t="shared" si="1"/>
        <v>4.699999999999992</v>
      </c>
      <c r="C98" s="21">
        <f>Foglio1!$B$13*(grafico!B98*grafico!B98)+Foglio1!$B$14*(grafico!B98)+Foglio1!$B$15</f>
        <v>39.889999999999894</v>
      </c>
      <c r="D98" s="21"/>
      <c r="E98" s="21"/>
      <c r="F98" s="21"/>
      <c r="G98" s="21"/>
      <c r="H98" s="21">
        <f>IF(Foglio1!$B$8=0,-Foglio1!$B$9/Foglio1!$B$7,H97+$I$4)</f>
        <v>4.699999999999992</v>
      </c>
      <c r="I98" s="21">
        <f>IF(Foglio1!$B$8=0,C98,(-Foglio1!$B$7/Foglio1!$B$8)*grafico!H98-(Foglio1!$B$9/Foglio1!$B$8))</f>
        <v>15.099999999999977</v>
      </c>
      <c r="J98" s="21"/>
      <c r="K98" s="21"/>
      <c r="L98" s="21"/>
      <c r="M98" s="21"/>
    </row>
    <row r="99" spans="1:13" ht="12.75">
      <c r="A99" s="21"/>
      <c r="B99" s="21">
        <f t="shared" si="1"/>
        <v>4.829999999999992</v>
      </c>
      <c r="C99" s="21">
        <f>Foglio1!$B$13*(grafico!B99*grafico!B99)+Foglio1!$B$14*(grafico!B99)+Foglio1!$B$15</f>
        <v>41.64889999999989</v>
      </c>
      <c r="D99" s="21"/>
      <c r="E99" s="21"/>
      <c r="F99" s="21"/>
      <c r="G99" s="21"/>
      <c r="H99" s="21">
        <f>IF(Foglio1!$B$8=0,-Foglio1!$B$9/Foglio1!$B$7,H98+$I$4)</f>
        <v>4.829999999999992</v>
      </c>
      <c r="I99" s="21">
        <f>IF(Foglio1!$B$8=0,C99,(-Foglio1!$B$7/Foglio1!$B$8)*grafico!H99-(Foglio1!$B$9/Foglio1!$B$8))</f>
        <v>15.489999999999977</v>
      </c>
      <c r="J99" s="21"/>
      <c r="K99" s="21"/>
      <c r="L99" s="21"/>
      <c r="M99" s="21"/>
    </row>
    <row r="100" spans="1:13" ht="12.75">
      <c r="A100" s="21"/>
      <c r="B100" s="21">
        <f t="shared" si="1"/>
        <v>4.959999999999992</v>
      </c>
      <c r="C100" s="21">
        <f>Foglio1!$B$13*(grafico!B100*grafico!B100)+Foglio1!$B$14*(grafico!B100)+Foglio1!$B$15</f>
        <v>43.44159999999989</v>
      </c>
      <c r="D100" s="21"/>
      <c r="E100" s="21"/>
      <c r="F100" s="21"/>
      <c r="G100" s="21"/>
      <c r="H100" s="21">
        <f>IF(Foglio1!$B$8=0,-Foglio1!$B$9/Foglio1!$B$7,H99+$I$4)</f>
        <v>4.959999999999992</v>
      </c>
      <c r="I100" s="21">
        <f>IF(Foglio1!$B$8=0,C100,(-Foglio1!$B$7/Foglio1!$B$8)*grafico!H100-(Foglio1!$B$9/Foglio1!$B$8))</f>
        <v>15.879999999999976</v>
      </c>
      <c r="J100" s="21"/>
      <c r="K100" s="21"/>
      <c r="L100" s="21"/>
      <c r="M100" s="21"/>
    </row>
    <row r="101" spans="1:13" ht="12.75">
      <c r="A101" s="21"/>
      <c r="B101" s="21">
        <f t="shared" si="1"/>
        <v>5.089999999999992</v>
      </c>
      <c r="C101" s="21">
        <f>Foglio1!$B$13*(grafico!B101*grafico!B101)+Foglio1!$B$14*(grafico!B101)+Foglio1!$B$15</f>
        <v>45.26809999999988</v>
      </c>
      <c r="D101" s="21"/>
      <c r="E101" s="21"/>
      <c r="F101" s="21"/>
      <c r="G101" s="21"/>
      <c r="H101" s="21">
        <f>IF(Foglio1!$B$8=0,-Foglio1!$B$9/Foglio1!$B$7,H100+$I$4)</f>
        <v>5.089999999999992</v>
      </c>
      <c r="I101" s="21">
        <f>IF(Foglio1!$B$8=0,C101,(-Foglio1!$B$7/Foglio1!$B$8)*grafico!H101-(Foglio1!$B$9/Foglio1!$B$8))</f>
        <v>16.269999999999975</v>
      </c>
      <c r="J101" s="21"/>
      <c r="K101" s="21"/>
      <c r="L101" s="21"/>
      <c r="M101" s="21"/>
    </row>
    <row r="102" spans="1:13" ht="12.75">
      <c r="A102" s="21"/>
      <c r="B102" s="21">
        <f t="shared" si="1"/>
        <v>5.219999999999992</v>
      </c>
      <c r="C102" s="21">
        <f>Foglio1!$B$13*(grafico!B102*grafico!B102)+Foglio1!$B$14*(grafico!B102)+Foglio1!$B$15</f>
        <v>47.128399999999885</v>
      </c>
      <c r="D102" s="21"/>
      <c r="E102" s="21"/>
      <c r="F102" s="21"/>
      <c r="G102" s="21"/>
      <c r="H102" s="21">
        <f>IF(Foglio1!$B$8=0,-Foglio1!$B$9/Foglio1!$B$7,H101+$I$4)</f>
        <v>5.219999999999992</v>
      </c>
      <c r="I102" s="21">
        <f>IF(Foglio1!$B$8=0,C102,(-Foglio1!$B$7/Foglio1!$B$8)*grafico!H102-(Foglio1!$B$9/Foglio1!$B$8))</f>
        <v>16.659999999999975</v>
      </c>
      <c r="J102" s="21"/>
      <c r="K102" s="21"/>
      <c r="L102" s="21"/>
      <c r="M102" s="21"/>
    </row>
    <row r="103" spans="1:13" ht="12.75">
      <c r="A103" s="21"/>
      <c r="B103" s="21">
        <f t="shared" si="1"/>
        <v>5.349999999999992</v>
      </c>
      <c r="C103" s="21">
        <f>Foglio1!$B$13*(grafico!B103*grafico!B103)+Foglio1!$B$14*(grafico!B103)+Foglio1!$B$15</f>
        <v>49.02249999999988</v>
      </c>
      <c r="D103" s="21"/>
      <c r="E103" s="21"/>
      <c r="F103" s="21"/>
      <c r="G103" s="21"/>
      <c r="H103" s="21">
        <f>IF(Foglio1!$B$8=0,-Foglio1!$B$9/Foglio1!$B$7,H102+$I$4)</f>
        <v>5.349999999999992</v>
      </c>
      <c r="I103" s="21">
        <f>IF(Foglio1!$B$8=0,C103,(-Foglio1!$B$7/Foglio1!$B$8)*grafico!H103-(Foglio1!$B$9/Foglio1!$B$8))</f>
        <v>17.049999999999976</v>
      </c>
      <c r="J103" s="21"/>
      <c r="K103" s="21"/>
      <c r="L103" s="21"/>
      <c r="M103" s="21"/>
    </row>
    <row r="104" spans="1:13" ht="12.75">
      <c r="A104" s="21"/>
      <c r="B104" s="21">
        <f t="shared" si="1"/>
        <v>5.4799999999999915</v>
      </c>
      <c r="C104" s="21">
        <f>Foglio1!$B$13*(grafico!B104*grafico!B104)+Foglio1!$B$14*(grafico!B104)+Foglio1!$B$15</f>
        <v>50.950399999999874</v>
      </c>
      <c r="D104" s="21"/>
      <c r="E104" s="21"/>
      <c r="F104" s="21"/>
      <c r="G104" s="21"/>
      <c r="H104" s="21">
        <f>IF(Foglio1!$B$8=0,-Foglio1!$B$9/Foglio1!$B$7,H103+$I$4)</f>
        <v>5.4799999999999915</v>
      </c>
      <c r="I104" s="21">
        <f>IF(Foglio1!$B$8=0,C104,(-Foglio1!$B$7/Foglio1!$B$8)*grafico!H104-(Foglio1!$B$9/Foglio1!$B$8))</f>
        <v>17.439999999999976</v>
      </c>
      <c r="J104" s="21"/>
      <c r="K104" s="21"/>
      <c r="L104" s="21"/>
      <c r="M104" s="21"/>
    </row>
    <row r="105" spans="1:13" ht="12.75">
      <c r="A105" s="21"/>
      <c r="B105" s="21">
        <f t="shared" si="1"/>
        <v>5.609999999999991</v>
      </c>
      <c r="C105" s="21">
        <f>Foglio1!$B$13*(grafico!B105*grafico!B105)+Foglio1!$B$14*(grafico!B105)+Foglio1!$B$15</f>
        <v>52.91209999999987</v>
      </c>
      <c r="D105" s="21"/>
      <c r="E105" s="21"/>
      <c r="F105" s="21"/>
      <c r="G105" s="21"/>
      <c r="H105" s="21">
        <f>IF(Foglio1!$B$8=0,-Foglio1!$B$9/Foglio1!$B$7,H104+$I$4)</f>
        <v>5.609999999999991</v>
      </c>
      <c r="I105" s="21">
        <f>IF(Foglio1!$B$8=0,C105,(-Foglio1!$B$7/Foglio1!$B$8)*grafico!H105-(Foglio1!$B$9/Foglio1!$B$8))</f>
        <v>17.829999999999973</v>
      </c>
      <c r="J105" s="21"/>
      <c r="K105" s="21"/>
      <c r="L105" s="21"/>
      <c r="M105" s="21"/>
    </row>
    <row r="106" spans="1:13" ht="12.75">
      <c r="A106" s="21"/>
      <c r="B106" s="21">
        <f t="shared" si="1"/>
        <v>5.739999999999991</v>
      </c>
      <c r="C106" s="21">
        <f>Foglio1!$B$13*(grafico!B106*grafico!B106)+Foglio1!$B$14*(grafico!B106)+Foglio1!$B$15</f>
        <v>54.90759999999987</v>
      </c>
      <c r="D106" s="21"/>
      <c r="E106" s="21"/>
      <c r="F106" s="21"/>
      <c r="G106" s="21"/>
      <c r="H106" s="21">
        <f>IF(Foglio1!$B$8=0,-Foglio1!$B$9/Foglio1!$B$7,H105+$I$4)</f>
        <v>5.739999999999991</v>
      </c>
      <c r="I106" s="21">
        <f>IF(Foglio1!$B$8=0,C106,(-Foglio1!$B$7/Foglio1!$B$8)*grafico!H106-(Foglio1!$B$9/Foglio1!$B$8))</f>
        <v>18.219999999999974</v>
      </c>
      <c r="J106" s="21"/>
      <c r="K106" s="21"/>
      <c r="L106" s="21"/>
      <c r="M106" s="21"/>
    </row>
    <row r="107" spans="1:13" ht="12.75">
      <c r="A107" s="21"/>
      <c r="B107" s="21">
        <f t="shared" si="1"/>
        <v>5.869999999999991</v>
      </c>
      <c r="C107" s="21">
        <f>Foglio1!$B$13*(grafico!B107*grafico!B107)+Foglio1!$B$14*(grafico!B107)+Foglio1!$B$15</f>
        <v>56.936899999999866</v>
      </c>
      <c r="D107" s="21"/>
      <c r="E107" s="21"/>
      <c r="F107" s="21"/>
      <c r="G107" s="21"/>
      <c r="H107" s="21">
        <f>IF(Foglio1!$B$8=0,-Foglio1!$B$9/Foglio1!$B$7,H106+$I$4)</f>
        <v>5.869999999999991</v>
      </c>
      <c r="I107" s="21">
        <f>IF(Foglio1!$B$8=0,C107,(-Foglio1!$B$7/Foglio1!$B$8)*grafico!H107-(Foglio1!$B$9/Foglio1!$B$8))</f>
        <v>18.609999999999975</v>
      </c>
      <c r="J107" s="21"/>
      <c r="K107" s="21"/>
      <c r="L107" s="21"/>
      <c r="M107" s="21"/>
    </row>
    <row r="108" spans="1:13" ht="12.75">
      <c r="A108" s="21"/>
      <c r="B108" s="21">
        <f t="shared" si="1"/>
        <v>5.999999999999991</v>
      </c>
      <c r="C108" s="21">
        <f>Foglio1!$B$13*(grafico!B108*grafico!B108)+Foglio1!$B$14*(grafico!B108)+Foglio1!$B$15</f>
        <v>58.99999999999986</v>
      </c>
      <c r="D108" s="21"/>
      <c r="E108" s="21"/>
      <c r="F108" s="21"/>
      <c r="G108" s="21"/>
      <c r="H108" s="21">
        <f>IF(Foglio1!$B$8=0,-Foglio1!$B$9/Foglio1!$B$7,H107+$I$4)</f>
        <v>5.999999999999991</v>
      </c>
      <c r="I108" s="21">
        <f>IF(Foglio1!$B$8=0,C108,(-Foglio1!$B$7/Foglio1!$B$8)*grafico!H108-(Foglio1!$B$9/Foglio1!$B$8))</f>
        <v>18.99999999999997</v>
      </c>
      <c r="J108" s="21"/>
      <c r="K108" s="21"/>
      <c r="L108" s="21"/>
      <c r="M108" s="21"/>
    </row>
    <row r="109" spans="1:13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</sheetData>
  <sheetProtection password="D029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ATHLON</dc:creator>
  <cp:keywords/>
  <dc:description/>
  <cp:lastModifiedBy>ADMIN</cp:lastModifiedBy>
  <cp:lastPrinted>2004-07-04T20:38:43Z</cp:lastPrinted>
  <dcterms:created xsi:type="dcterms:W3CDTF">2004-04-12T06:49:12Z</dcterms:created>
  <dcterms:modified xsi:type="dcterms:W3CDTF">2009-10-23T20:12:06Z</dcterms:modified>
  <cp:category/>
  <cp:version/>
  <cp:contentType/>
  <cp:contentStatus/>
</cp:coreProperties>
</file>