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3005" windowHeight="6120" activeTab="2"/>
  </bookViews>
  <sheets>
    <sheet name="Dati" sheetId="1" r:id="rId1"/>
    <sheet name="Calcoli" sheetId="2" r:id="rId2"/>
    <sheet name="Tabella XY" sheetId="3" r:id="rId3"/>
  </sheets>
  <definedNames/>
  <calcPr fullCalcOnLoad="1"/>
</workbook>
</file>

<file path=xl/comments1.xml><?xml version="1.0" encoding="utf-8"?>
<comments xmlns="http://schemas.openxmlformats.org/spreadsheetml/2006/main">
  <authors>
    <author>Mu?a</author>
  </authors>
  <commentList>
    <comment ref="C4" authorId="0">
      <text>
        <r>
          <rPr>
            <sz val="8"/>
            <rFont val="Tahoma"/>
            <family val="2"/>
          </rPr>
          <t xml:space="preserve">Inserisci il valore di 'a'
</t>
        </r>
      </text>
    </comment>
    <comment ref="C6" authorId="0">
      <text>
        <r>
          <rPr>
            <sz val="8"/>
            <rFont val="Tahoma"/>
            <family val="2"/>
          </rPr>
          <t>Inserisci il valore di 'b'</t>
        </r>
      </text>
    </comment>
    <comment ref="C8" authorId="0">
      <text>
        <r>
          <rPr>
            <sz val="8"/>
            <rFont val="Tahoma"/>
            <family val="2"/>
          </rPr>
          <t xml:space="preserve">Inserisci il valore di 'c'
</t>
        </r>
      </text>
    </comment>
    <comment ref="C12" authorId="0">
      <text>
        <r>
          <rPr>
            <sz val="8"/>
            <rFont val="Tahoma"/>
            <family val="2"/>
          </rPr>
          <t xml:space="preserve">Inserire l'ascissa
</t>
        </r>
      </text>
    </comment>
    <comment ref="C14" authorId="0">
      <text>
        <r>
          <rPr>
            <sz val="8"/>
            <rFont val="Tahoma"/>
            <family val="2"/>
          </rPr>
          <t>Inserire l'ordinata</t>
        </r>
      </text>
    </comment>
  </commentList>
</comments>
</file>

<file path=xl/sharedStrings.xml><?xml version="1.0" encoding="utf-8"?>
<sst xmlns="http://schemas.openxmlformats.org/spreadsheetml/2006/main" count="71" uniqueCount="34">
  <si>
    <t>Y</t>
  </si>
  <si>
    <t>=</t>
  </si>
  <si>
    <t>+</t>
  </si>
  <si>
    <t>X</t>
  </si>
  <si>
    <t>a</t>
  </si>
  <si>
    <t>b</t>
  </si>
  <si>
    <t>c</t>
  </si>
  <si>
    <t>P</t>
  </si>
  <si>
    <t>-</t>
  </si>
  <si>
    <t>m</t>
  </si>
  <si>
    <t>)</t>
  </si>
  <si>
    <r>
      <t>X</t>
    </r>
    <r>
      <rPr>
        <b/>
        <vertAlign val="superscript"/>
        <sz val="10"/>
        <rFont val="Arial"/>
        <family val="2"/>
      </rPr>
      <t>2</t>
    </r>
  </si>
  <si>
    <t xml:space="preserve">           (        </t>
  </si>
  <si>
    <t>mx</t>
  </si>
  <si>
    <t>Equazione risolvente</t>
  </si>
  <si>
    <t>m1=</t>
  </si>
  <si>
    <t>V</t>
  </si>
  <si>
    <t>DELTA</t>
  </si>
  <si>
    <t>m2=</t>
  </si>
  <si>
    <t>V.I.</t>
  </si>
  <si>
    <t>V.F.</t>
  </si>
  <si>
    <t>PUNTI</t>
  </si>
  <si>
    <t>PASSO</t>
  </si>
  <si>
    <r>
      <t>x</t>
    </r>
    <r>
      <rPr>
        <b/>
        <vertAlign val="subscript"/>
        <sz val="10"/>
        <rFont val="Arial"/>
        <family val="2"/>
      </rPr>
      <t>0</t>
    </r>
  </si>
  <si>
    <r>
      <t>y</t>
    </r>
    <r>
      <rPr>
        <b/>
        <vertAlign val="subscript"/>
        <sz val="10"/>
        <rFont val="Arial"/>
        <family val="2"/>
      </rPr>
      <t>0</t>
    </r>
  </si>
  <si>
    <t>Dati di uscita</t>
  </si>
  <si>
    <r>
      <t>Parabola forma esplicita y=ax</t>
    </r>
    <r>
      <rPr>
        <b/>
        <vertAlign val="super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>+bx+c</t>
    </r>
  </si>
  <si>
    <t>Q</t>
  </si>
  <si>
    <t>M1</t>
  </si>
  <si>
    <t>M2</t>
  </si>
  <si>
    <t xml:space="preserve">Realizzato da  Marin Muça </t>
  </si>
  <si>
    <t>classe III info C</t>
  </si>
  <si>
    <t xml:space="preserve"> Determinazioni  delle tangenti ad una parabola(con asse parallelo asse ordinate) condotte  da un punto P.</t>
  </si>
  <si>
    <t>Punto P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</si>
</sst>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0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Border="1" applyAlignment="1" applyProtection="1">
      <alignment horizontal="center"/>
      <protection hidden="1" locked="0"/>
    </xf>
    <xf numFmtId="0" fontId="1" fillId="0" borderId="10" xfId="0" applyFont="1" applyBorder="1" applyAlignment="1" applyProtection="1">
      <alignment horizontal="center"/>
      <protection hidden="1" locked="0"/>
    </xf>
    <xf numFmtId="0" fontId="3" fillId="34" borderId="11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0" fontId="1" fillId="0" borderId="10" xfId="0" applyFont="1" applyFill="1" applyBorder="1" applyAlignment="1" applyProtection="1">
      <alignment horizontal="center"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3" fillId="35" borderId="11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3" fillId="36" borderId="11" xfId="0" applyFont="1" applyFill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36" borderId="11" xfId="0" applyFont="1" applyFill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36" borderId="11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0" fillId="37" borderId="11" xfId="0" applyFill="1" applyBorder="1" applyAlignment="1" applyProtection="1">
      <alignment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1" xfId="0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9" fillId="38" borderId="15" xfId="0" applyFont="1" applyFill="1" applyBorder="1" applyAlignment="1" applyProtection="1">
      <alignment horizontal="center"/>
      <protection hidden="1"/>
    </xf>
    <xf numFmtId="0" fontId="9" fillId="38" borderId="11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TANGENTI AD UNA PARABOLA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85"/>
          <c:w val="0.843"/>
          <c:h val="0.76825"/>
        </c:manualLayout>
      </c:layout>
      <c:scatterChart>
        <c:scatterStyle val="smoothMarker"/>
        <c:varyColors val="0"/>
        <c:ser>
          <c:idx val="0"/>
          <c:order val="0"/>
          <c:tx>
            <c:v>PARABOLA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'Tabella XY'!$B$11:$B$111</c:f>
              <c:numCache>
                <c:ptCount val="101"/>
                <c:pt idx="0">
                  <c:v>-7</c:v>
                </c:pt>
                <c:pt idx="1">
                  <c:v>-6.87</c:v>
                </c:pt>
                <c:pt idx="2">
                  <c:v>-6.74</c:v>
                </c:pt>
                <c:pt idx="3">
                  <c:v>-6.61</c:v>
                </c:pt>
                <c:pt idx="4">
                  <c:v>-6.48</c:v>
                </c:pt>
                <c:pt idx="5">
                  <c:v>-6.3500000000000005</c:v>
                </c:pt>
                <c:pt idx="6">
                  <c:v>-6.220000000000001</c:v>
                </c:pt>
                <c:pt idx="7">
                  <c:v>-6.090000000000001</c:v>
                </c:pt>
                <c:pt idx="8">
                  <c:v>-5.960000000000001</c:v>
                </c:pt>
                <c:pt idx="9">
                  <c:v>-5.830000000000001</c:v>
                </c:pt>
                <c:pt idx="10">
                  <c:v>-5.700000000000001</c:v>
                </c:pt>
                <c:pt idx="11">
                  <c:v>-5.570000000000001</c:v>
                </c:pt>
                <c:pt idx="12">
                  <c:v>-5.440000000000001</c:v>
                </c:pt>
                <c:pt idx="13">
                  <c:v>-5.310000000000001</c:v>
                </c:pt>
                <c:pt idx="14">
                  <c:v>-5.1800000000000015</c:v>
                </c:pt>
                <c:pt idx="15">
                  <c:v>-5.050000000000002</c:v>
                </c:pt>
                <c:pt idx="16">
                  <c:v>-4.920000000000002</c:v>
                </c:pt>
                <c:pt idx="17">
                  <c:v>-4.790000000000002</c:v>
                </c:pt>
                <c:pt idx="18">
                  <c:v>-4.660000000000002</c:v>
                </c:pt>
                <c:pt idx="19">
                  <c:v>-4.530000000000002</c:v>
                </c:pt>
                <c:pt idx="20">
                  <c:v>-4.400000000000002</c:v>
                </c:pt>
                <c:pt idx="21">
                  <c:v>-4.270000000000002</c:v>
                </c:pt>
                <c:pt idx="22">
                  <c:v>-4.140000000000002</c:v>
                </c:pt>
                <c:pt idx="23">
                  <c:v>-4.0100000000000025</c:v>
                </c:pt>
                <c:pt idx="24">
                  <c:v>-3.8800000000000026</c:v>
                </c:pt>
                <c:pt idx="25">
                  <c:v>-3.7500000000000027</c:v>
                </c:pt>
                <c:pt idx="26">
                  <c:v>-3.6200000000000028</c:v>
                </c:pt>
                <c:pt idx="27">
                  <c:v>-3.490000000000003</c:v>
                </c:pt>
                <c:pt idx="28">
                  <c:v>-3.360000000000003</c:v>
                </c:pt>
                <c:pt idx="29">
                  <c:v>-3.230000000000003</c:v>
                </c:pt>
                <c:pt idx="30">
                  <c:v>-3.100000000000003</c:v>
                </c:pt>
                <c:pt idx="31">
                  <c:v>-2.9700000000000033</c:v>
                </c:pt>
                <c:pt idx="32">
                  <c:v>-2.8400000000000034</c:v>
                </c:pt>
                <c:pt idx="33">
                  <c:v>-2.7100000000000035</c:v>
                </c:pt>
                <c:pt idx="34">
                  <c:v>-2.5800000000000036</c:v>
                </c:pt>
                <c:pt idx="35">
                  <c:v>-2.4500000000000037</c:v>
                </c:pt>
                <c:pt idx="36">
                  <c:v>-2.320000000000004</c:v>
                </c:pt>
                <c:pt idx="37">
                  <c:v>-2.190000000000004</c:v>
                </c:pt>
                <c:pt idx="38">
                  <c:v>-2.060000000000004</c:v>
                </c:pt>
                <c:pt idx="39">
                  <c:v>-1.9300000000000042</c:v>
                </c:pt>
                <c:pt idx="40">
                  <c:v>-1.8000000000000043</c:v>
                </c:pt>
                <c:pt idx="41">
                  <c:v>-1.6700000000000044</c:v>
                </c:pt>
                <c:pt idx="42">
                  <c:v>-1.5400000000000045</c:v>
                </c:pt>
                <c:pt idx="43">
                  <c:v>-1.4100000000000046</c:v>
                </c:pt>
                <c:pt idx="44">
                  <c:v>-1.2800000000000047</c:v>
                </c:pt>
                <c:pt idx="45">
                  <c:v>-1.1500000000000048</c:v>
                </c:pt>
                <c:pt idx="46">
                  <c:v>-1.020000000000005</c:v>
                </c:pt>
                <c:pt idx="47">
                  <c:v>-0.8900000000000049</c:v>
                </c:pt>
                <c:pt idx="48">
                  <c:v>-0.7600000000000049</c:v>
                </c:pt>
                <c:pt idx="49">
                  <c:v>-0.6300000000000049</c:v>
                </c:pt>
                <c:pt idx="50">
                  <c:v>-0.5000000000000049</c:v>
                </c:pt>
                <c:pt idx="51">
                  <c:v>-0.3700000000000049</c:v>
                </c:pt>
                <c:pt idx="52">
                  <c:v>-0.24000000000000488</c:v>
                </c:pt>
                <c:pt idx="53">
                  <c:v>-0.11000000000000487</c:v>
                </c:pt>
                <c:pt idx="54">
                  <c:v>0.019999999999995133</c:v>
                </c:pt>
                <c:pt idx="55">
                  <c:v>0.14999999999999514</c:v>
                </c:pt>
                <c:pt idx="56">
                  <c:v>0.27999999999999514</c:v>
                </c:pt>
                <c:pt idx="57">
                  <c:v>0.40999999999999515</c:v>
                </c:pt>
                <c:pt idx="58">
                  <c:v>0.5399999999999952</c:v>
                </c:pt>
                <c:pt idx="59">
                  <c:v>0.6699999999999952</c:v>
                </c:pt>
                <c:pt idx="60">
                  <c:v>0.7999999999999952</c:v>
                </c:pt>
                <c:pt idx="61">
                  <c:v>0.9299999999999952</c:v>
                </c:pt>
                <c:pt idx="62">
                  <c:v>1.0599999999999952</c:v>
                </c:pt>
                <c:pt idx="63">
                  <c:v>1.189999999999995</c:v>
                </c:pt>
                <c:pt idx="64">
                  <c:v>1.319999999999995</c:v>
                </c:pt>
                <c:pt idx="65">
                  <c:v>1.4499999999999948</c:v>
                </c:pt>
                <c:pt idx="66">
                  <c:v>1.5799999999999947</c:v>
                </c:pt>
                <c:pt idx="67">
                  <c:v>1.7099999999999946</c:v>
                </c:pt>
                <c:pt idx="68">
                  <c:v>1.8399999999999945</c:v>
                </c:pt>
                <c:pt idx="69">
                  <c:v>1.9699999999999944</c:v>
                </c:pt>
                <c:pt idx="70">
                  <c:v>2.0999999999999943</c:v>
                </c:pt>
                <c:pt idx="71">
                  <c:v>2.229999999999994</c:v>
                </c:pt>
                <c:pt idx="72">
                  <c:v>2.359999999999994</c:v>
                </c:pt>
                <c:pt idx="73">
                  <c:v>2.489999999999994</c:v>
                </c:pt>
                <c:pt idx="74">
                  <c:v>2.619999999999994</c:v>
                </c:pt>
                <c:pt idx="75">
                  <c:v>2.749999999999994</c:v>
                </c:pt>
                <c:pt idx="76">
                  <c:v>2.8799999999999937</c:v>
                </c:pt>
                <c:pt idx="77">
                  <c:v>3.0099999999999936</c:v>
                </c:pt>
                <c:pt idx="78">
                  <c:v>3.1399999999999935</c:v>
                </c:pt>
                <c:pt idx="79">
                  <c:v>3.2699999999999934</c:v>
                </c:pt>
                <c:pt idx="80">
                  <c:v>3.3999999999999932</c:v>
                </c:pt>
                <c:pt idx="81">
                  <c:v>3.529999999999993</c:v>
                </c:pt>
                <c:pt idx="82">
                  <c:v>3.659999999999993</c:v>
                </c:pt>
                <c:pt idx="83">
                  <c:v>3.789999999999993</c:v>
                </c:pt>
                <c:pt idx="84">
                  <c:v>3.919999999999993</c:v>
                </c:pt>
                <c:pt idx="85">
                  <c:v>4.049999999999993</c:v>
                </c:pt>
                <c:pt idx="86">
                  <c:v>4.179999999999993</c:v>
                </c:pt>
                <c:pt idx="87">
                  <c:v>4.3099999999999925</c:v>
                </c:pt>
                <c:pt idx="88">
                  <c:v>4.439999999999992</c:v>
                </c:pt>
                <c:pt idx="89">
                  <c:v>4.569999999999992</c:v>
                </c:pt>
                <c:pt idx="90">
                  <c:v>4.699999999999992</c:v>
                </c:pt>
                <c:pt idx="91">
                  <c:v>4.829999999999992</c:v>
                </c:pt>
                <c:pt idx="92">
                  <c:v>4.959999999999992</c:v>
                </c:pt>
                <c:pt idx="93">
                  <c:v>5.089999999999992</c:v>
                </c:pt>
                <c:pt idx="94">
                  <c:v>5.219999999999992</c:v>
                </c:pt>
                <c:pt idx="95">
                  <c:v>5.349999999999992</c:v>
                </c:pt>
                <c:pt idx="96">
                  <c:v>5.4799999999999915</c:v>
                </c:pt>
                <c:pt idx="97">
                  <c:v>5.609999999999991</c:v>
                </c:pt>
                <c:pt idx="98">
                  <c:v>5.739999999999991</c:v>
                </c:pt>
                <c:pt idx="99">
                  <c:v>5.869999999999991</c:v>
                </c:pt>
                <c:pt idx="100">
                  <c:v>5.999999999999991</c:v>
                </c:pt>
              </c:numCache>
            </c:numRef>
          </c:xVal>
          <c:yVal>
            <c:numRef>
              <c:f>'Tabella XY'!$C$11:$C$111</c:f>
              <c:numCache>
                <c:ptCount val="101"/>
                <c:pt idx="0">
                  <c:v>39</c:v>
                </c:pt>
                <c:pt idx="1">
                  <c:v>37.4569</c:v>
                </c:pt>
                <c:pt idx="2">
                  <c:v>35.94760000000001</c:v>
                </c:pt>
                <c:pt idx="3">
                  <c:v>34.472100000000005</c:v>
                </c:pt>
                <c:pt idx="4">
                  <c:v>33.03040000000001</c:v>
                </c:pt>
                <c:pt idx="5">
                  <c:v>31.622500000000002</c:v>
                </c:pt>
                <c:pt idx="6">
                  <c:v>30.248400000000007</c:v>
                </c:pt>
                <c:pt idx="7">
                  <c:v>28.90810000000001</c:v>
                </c:pt>
                <c:pt idx="8">
                  <c:v>27.601600000000012</c:v>
                </c:pt>
                <c:pt idx="9">
                  <c:v>26.328900000000004</c:v>
                </c:pt>
                <c:pt idx="10">
                  <c:v>25.090000000000007</c:v>
                </c:pt>
                <c:pt idx="11">
                  <c:v>23.88490000000001</c:v>
                </c:pt>
                <c:pt idx="12">
                  <c:v>22.71360000000001</c:v>
                </c:pt>
                <c:pt idx="13">
                  <c:v>21.57610000000001</c:v>
                </c:pt>
                <c:pt idx="14">
                  <c:v>20.47240000000001</c:v>
                </c:pt>
                <c:pt idx="15">
                  <c:v>19.40250000000001</c:v>
                </c:pt>
                <c:pt idx="16">
                  <c:v>18.366400000000013</c:v>
                </c:pt>
                <c:pt idx="17">
                  <c:v>17.364100000000015</c:v>
                </c:pt>
                <c:pt idx="18">
                  <c:v>16.395600000000012</c:v>
                </c:pt>
                <c:pt idx="19">
                  <c:v>15.460900000000015</c:v>
                </c:pt>
                <c:pt idx="20">
                  <c:v>14.560000000000013</c:v>
                </c:pt>
                <c:pt idx="21">
                  <c:v>13.692900000000014</c:v>
                </c:pt>
                <c:pt idx="22">
                  <c:v>12.859600000000015</c:v>
                </c:pt>
                <c:pt idx="23">
                  <c:v>12.060100000000014</c:v>
                </c:pt>
                <c:pt idx="24">
                  <c:v>11.294400000000016</c:v>
                </c:pt>
                <c:pt idx="25">
                  <c:v>10.562500000000014</c:v>
                </c:pt>
                <c:pt idx="26">
                  <c:v>9.864400000000014</c:v>
                </c:pt>
                <c:pt idx="27">
                  <c:v>9.200100000000015</c:v>
                </c:pt>
                <c:pt idx="28">
                  <c:v>8.569600000000014</c:v>
                </c:pt>
                <c:pt idx="29">
                  <c:v>7.972900000000013</c:v>
                </c:pt>
                <c:pt idx="30">
                  <c:v>7.410000000000013</c:v>
                </c:pt>
                <c:pt idx="31">
                  <c:v>6.880900000000013</c:v>
                </c:pt>
                <c:pt idx="32">
                  <c:v>6.385600000000013</c:v>
                </c:pt>
                <c:pt idx="33">
                  <c:v>5.924100000000012</c:v>
                </c:pt>
                <c:pt idx="34">
                  <c:v>5.496400000000011</c:v>
                </c:pt>
                <c:pt idx="35">
                  <c:v>5.102500000000011</c:v>
                </c:pt>
                <c:pt idx="36">
                  <c:v>4.74240000000001</c:v>
                </c:pt>
                <c:pt idx="37">
                  <c:v>4.416100000000009</c:v>
                </c:pt>
                <c:pt idx="38">
                  <c:v>4.123600000000009</c:v>
                </c:pt>
                <c:pt idx="39">
                  <c:v>3.8649000000000076</c:v>
                </c:pt>
                <c:pt idx="40">
                  <c:v>3.640000000000007</c:v>
                </c:pt>
                <c:pt idx="41">
                  <c:v>3.448900000000006</c:v>
                </c:pt>
                <c:pt idx="42">
                  <c:v>3.2916000000000047</c:v>
                </c:pt>
                <c:pt idx="43">
                  <c:v>3.1681000000000035</c:v>
                </c:pt>
                <c:pt idx="44">
                  <c:v>3.078400000000003</c:v>
                </c:pt>
                <c:pt idx="45">
                  <c:v>3.0225000000000017</c:v>
                </c:pt>
                <c:pt idx="46">
                  <c:v>3.0004</c:v>
                </c:pt>
                <c:pt idx="47">
                  <c:v>3.012099999999999</c:v>
                </c:pt>
                <c:pt idx="48">
                  <c:v>3.0575999999999977</c:v>
                </c:pt>
                <c:pt idx="49">
                  <c:v>3.1368999999999962</c:v>
                </c:pt>
                <c:pt idx="50">
                  <c:v>3.249999999999995</c:v>
                </c:pt>
                <c:pt idx="51">
                  <c:v>3.396899999999994</c:v>
                </c:pt>
                <c:pt idx="52">
                  <c:v>3.5775999999999923</c:v>
                </c:pt>
                <c:pt idx="53">
                  <c:v>3.792099999999991</c:v>
                </c:pt>
                <c:pt idx="54">
                  <c:v>4.04039999999999</c:v>
                </c:pt>
                <c:pt idx="55">
                  <c:v>4.322499999999989</c:v>
                </c:pt>
                <c:pt idx="56">
                  <c:v>4.638399999999987</c:v>
                </c:pt>
                <c:pt idx="57">
                  <c:v>4.988099999999986</c:v>
                </c:pt>
                <c:pt idx="58">
                  <c:v>5.371599999999985</c:v>
                </c:pt>
                <c:pt idx="59">
                  <c:v>5.788899999999984</c:v>
                </c:pt>
                <c:pt idx="60">
                  <c:v>6.2399999999999824</c:v>
                </c:pt>
                <c:pt idx="61">
                  <c:v>6.724899999999981</c:v>
                </c:pt>
                <c:pt idx="62">
                  <c:v>7.24359999999998</c:v>
                </c:pt>
                <c:pt idx="63">
                  <c:v>7.796099999999978</c:v>
                </c:pt>
                <c:pt idx="64">
                  <c:v>8.382399999999976</c:v>
                </c:pt>
                <c:pt idx="65">
                  <c:v>9.002499999999975</c:v>
                </c:pt>
                <c:pt idx="66">
                  <c:v>9.656399999999973</c:v>
                </c:pt>
                <c:pt idx="67">
                  <c:v>10.34409999999997</c:v>
                </c:pt>
                <c:pt idx="68">
                  <c:v>11.065599999999968</c:v>
                </c:pt>
                <c:pt idx="69">
                  <c:v>11.820899999999966</c:v>
                </c:pt>
                <c:pt idx="70">
                  <c:v>12.609999999999964</c:v>
                </c:pt>
                <c:pt idx="71">
                  <c:v>13.432899999999963</c:v>
                </c:pt>
                <c:pt idx="72">
                  <c:v>14.289599999999961</c:v>
                </c:pt>
                <c:pt idx="73">
                  <c:v>15.180099999999957</c:v>
                </c:pt>
                <c:pt idx="74">
                  <c:v>16.104399999999956</c:v>
                </c:pt>
                <c:pt idx="75">
                  <c:v>17.062499999999954</c:v>
                </c:pt>
                <c:pt idx="76">
                  <c:v>18.05439999999995</c:v>
                </c:pt>
                <c:pt idx="77">
                  <c:v>19.08009999999995</c:v>
                </c:pt>
                <c:pt idx="78">
                  <c:v>20.139599999999945</c:v>
                </c:pt>
                <c:pt idx="79">
                  <c:v>21.232899999999944</c:v>
                </c:pt>
                <c:pt idx="80">
                  <c:v>22.359999999999943</c:v>
                </c:pt>
                <c:pt idx="81">
                  <c:v>23.520899999999937</c:v>
                </c:pt>
                <c:pt idx="82">
                  <c:v>24.715599999999935</c:v>
                </c:pt>
                <c:pt idx="83">
                  <c:v>25.944099999999935</c:v>
                </c:pt>
                <c:pt idx="84">
                  <c:v>27.20639999999993</c:v>
                </c:pt>
                <c:pt idx="85">
                  <c:v>28.502499999999927</c:v>
                </c:pt>
                <c:pt idx="86">
                  <c:v>29.832399999999925</c:v>
                </c:pt>
                <c:pt idx="87">
                  <c:v>31.196099999999923</c:v>
                </c:pt>
                <c:pt idx="88">
                  <c:v>32.59359999999992</c:v>
                </c:pt>
                <c:pt idx="89">
                  <c:v>34.02489999999992</c:v>
                </c:pt>
                <c:pt idx="90">
                  <c:v>35.48999999999991</c:v>
                </c:pt>
                <c:pt idx="91">
                  <c:v>36.98889999999991</c:v>
                </c:pt>
                <c:pt idx="92">
                  <c:v>38.52159999999991</c:v>
                </c:pt>
                <c:pt idx="93">
                  <c:v>40.0880999999999</c:v>
                </c:pt>
                <c:pt idx="94">
                  <c:v>41.6883999999999</c:v>
                </c:pt>
                <c:pt idx="95">
                  <c:v>43.32249999999989</c:v>
                </c:pt>
                <c:pt idx="96">
                  <c:v>44.990399999999894</c:v>
                </c:pt>
                <c:pt idx="97">
                  <c:v>46.69209999999989</c:v>
                </c:pt>
                <c:pt idx="98">
                  <c:v>48.427599999999885</c:v>
                </c:pt>
                <c:pt idx="99">
                  <c:v>50.19689999999988</c:v>
                </c:pt>
                <c:pt idx="100">
                  <c:v>51.99999999999987</c:v>
                </c:pt>
              </c:numCache>
            </c:numRef>
          </c:yVal>
          <c:smooth val="1"/>
        </c:ser>
        <c:ser>
          <c:idx val="1"/>
          <c:order val="1"/>
          <c:tx>
            <c:v>punto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Dati!$C$12</c:f>
              <c:numCache/>
            </c:numRef>
          </c:xVal>
          <c:yVal>
            <c:numRef>
              <c:f>Dati!$C$14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'Tabella XY'!$E$11:$E$111</c:f>
              <c:numCache>
                <c:ptCount val="101"/>
                <c:pt idx="0">
                  <c:v>-7</c:v>
                </c:pt>
                <c:pt idx="1">
                  <c:v>-6.87</c:v>
                </c:pt>
                <c:pt idx="2">
                  <c:v>-6.74</c:v>
                </c:pt>
                <c:pt idx="3">
                  <c:v>-6.61</c:v>
                </c:pt>
                <c:pt idx="4">
                  <c:v>-6.48</c:v>
                </c:pt>
                <c:pt idx="5">
                  <c:v>-6.3500000000000005</c:v>
                </c:pt>
                <c:pt idx="6">
                  <c:v>-6.220000000000001</c:v>
                </c:pt>
                <c:pt idx="7">
                  <c:v>-6.090000000000001</c:v>
                </c:pt>
                <c:pt idx="8">
                  <c:v>-5.960000000000001</c:v>
                </c:pt>
                <c:pt idx="9">
                  <c:v>-5.830000000000001</c:v>
                </c:pt>
                <c:pt idx="10">
                  <c:v>-5.700000000000001</c:v>
                </c:pt>
                <c:pt idx="11">
                  <c:v>-5.570000000000001</c:v>
                </c:pt>
                <c:pt idx="12">
                  <c:v>-5.440000000000001</c:v>
                </c:pt>
                <c:pt idx="13">
                  <c:v>-5.310000000000001</c:v>
                </c:pt>
                <c:pt idx="14">
                  <c:v>-5.1800000000000015</c:v>
                </c:pt>
                <c:pt idx="15">
                  <c:v>-5.050000000000002</c:v>
                </c:pt>
                <c:pt idx="16">
                  <c:v>-4.920000000000002</c:v>
                </c:pt>
                <c:pt idx="17">
                  <c:v>-4.790000000000002</c:v>
                </c:pt>
                <c:pt idx="18">
                  <c:v>-4.660000000000002</c:v>
                </c:pt>
                <c:pt idx="19">
                  <c:v>-4.530000000000002</c:v>
                </c:pt>
                <c:pt idx="20">
                  <c:v>-4.400000000000002</c:v>
                </c:pt>
                <c:pt idx="21">
                  <c:v>-4.270000000000002</c:v>
                </c:pt>
                <c:pt idx="22">
                  <c:v>-4.140000000000002</c:v>
                </c:pt>
                <c:pt idx="23">
                  <c:v>-4.0100000000000025</c:v>
                </c:pt>
                <c:pt idx="24">
                  <c:v>-3.8800000000000026</c:v>
                </c:pt>
                <c:pt idx="25">
                  <c:v>-3.7500000000000027</c:v>
                </c:pt>
                <c:pt idx="26">
                  <c:v>-3.6200000000000028</c:v>
                </c:pt>
                <c:pt idx="27">
                  <c:v>-3.490000000000003</c:v>
                </c:pt>
                <c:pt idx="28">
                  <c:v>-3.360000000000003</c:v>
                </c:pt>
                <c:pt idx="29">
                  <c:v>-3.230000000000003</c:v>
                </c:pt>
                <c:pt idx="30">
                  <c:v>-3.100000000000003</c:v>
                </c:pt>
                <c:pt idx="31">
                  <c:v>-2.9700000000000033</c:v>
                </c:pt>
                <c:pt idx="32">
                  <c:v>-2.8400000000000034</c:v>
                </c:pt>
                <c:pt idx="33">
                  <c:v>-2.7100000000000035</c:v>
                </c:pt>
                <c:pt idx="34">
                  <c:v>-2.5800000000000036</c:v>
                </c:pt>
                <c:pt idx="35">
                  <c:v>-2.4500000000000037</c:v>
                </c:pt>
                <c:pt idx="36">
                  <c:v>-2.320000000000004</c:v>
                </c:pt>
                <c:pt idx="37">
                  <c:v>-2.190000000000004</c:v>
                </c:pt>
                <c:pt idx="38">
                  <c:v>-2.060000000000004</c:v>
                </c:pt>
                <c:pt idx="39">
                  <c:v>-1.9300000000000042</c:v>
                </c:pt>
                <c:pt idx="40">
                  <c:v>-1.8000000000000043</c:v>
                </c:pt>
                <c:pt idx="41">
                  <c:v>-1.6700000000000044</c:v>
                </c:pt>
                <c:pt idx="42">
                  <c:v>-1.5400000000000045</c:v>
                </c:pt>
                <c:pt idx="43">
                  <c:v>-1.4100000000000046</c:v>
                </c:pt>
                <c:pt idx="44">
                  <c:v>-1.2800000000000047</c:v>
                </c:pt>
                <c:pt idx="45">
                  <c:v>-1.1500000000000048</c:v>
                </c:pt>
                <c:pt idx="46">
                  <c:v>-1.020000000000005</c:v>
                </c:pt>
                <c:pt idx="47">
                  <c:v>-0.8900000000000049</c:v>
                </c:pt>
                <c:pt idx="48">
                  <c:v>-0.7600000000000049</c:v>
                </c:pt>
                <c:pt idx="49">
                  <c:v>-0.6300000000000049</c:v>
                </c:pt>
                <c:pt idx="50">
                  <c:v>-0.5000000000000049</c:v>
                </c:pt>
                <c:pt idx="51">
                  <c:v>-0.3700000000000049</c:v>
                </c:pt>
                <c:pt idx="52">
                  <c:v>-0.24000000000000488</c:v>
                </c:pt>
                <c:pt idx="53">
                  <c:v>-0.11000000000000487</c:v>
                </c:pt>
                <c:pt idx="54">
                  <c:v>0.019999999999995133</c:v>
                </c:pt>
                <c:pt idx="55">
                  <c:v>0.14999999999999514</c:v>
                </c:pt>
                <c:pt idx="56">
                  <c:v>0.27999999999999514</c:v>
                </c:pt>
                <c:pt idx="57">
                  <c:v>0.40999999999999515</c:v>
                </c:pt>
                <c:pt idx="58">
                  <c:v>0.5399999999999952</c:v>
                </c:pt>
                <c:pt idx="59">
                  <c:v>0.6699999999999952</c:v>
                </c:pt>
                <c:pt idx="60">
                  <c:v>0.7999999999999952</c:v>
                </c:pt>
                <c:pt idx="61">
                  <c:v>0.9299999999999952</c:v>
                </c:pt>
                <c:pt idx="62">
                  <c:v>1.0599999999999952</c:v>
                </c:pt>
                <c:pt idx="63">
                  <c:v>1.189999999999995</c:v>
                </c:pt>
                <c:pt idx="64">
                  <c:v>1.319999999999995</c:v>
                </c:pt>
                <c:pt idx="65">
                  <c:v>1.4499999999999948</c:v>
                </c:pt>
                <c:pt idx="66">
                  <c:v>1.5799999999999947</c:v>
                </c:pt>
                <c:pt idx="67">
                  <c:v>1.7099999999999946</c:v>
                </c:pt>
                <c:pt idx="68">
                  <c:v>1.8399999999999945</c:v>
                </c:pt>
                <c:pt idx="69">
                  <c:v>1.9699999999999944</c:v>
                </c:pt>
                <c:pt idx="70">
                  <c:v>2.0999999999999943</c:v>
                </c:pt>
                <c:pt idx="71">
                  <c:v>2.229999999999994</c:v>
                </c:pt>
                <c:pt idx="72">
                  <c:v>2.359999999999994</c:v>
                </c:pt>
                <c:pt idx="73">
                  <c:v>2.489999999999994</c:v>
                </c:pt>
                <c:pt idx="74">
                  <c:v>2.619999999999994</c:v>
                </c:pt>
                <c:pt idx="75">
                  <c:v>2.749999999999994</c:v>
                </c:pt>
                <c:pt idx="76">
                  <c:v>2.8799999999999937</c:v>
                </c:pt>
                <c:pt idx="77">
                  <c:v>3.0099999999999936</c:v>
                </c:pt>
                <c:pt idx="78">
                  <c:v>3.1399999999999935</c:v>
                </c:pt>
                <c:pt idx="79">
                  <c:v>3.2699999999999934</c:v>
                </c:pt>
                <c:pt idx="80">
                  <c:v>3.3999999999999932</c:v>
                </c:pt>
                <c:pt idx="81">
                  <c:v>3.529999999999993</c:v>
                </c:pt>
                <c:pt idx="82">
                  <c:v>3.659999999999993</c:v>
                </c:pt>
                <c:pt idx="83">
                  <c:v>3.789999999999993</c:v>
                </c:pt>
                <c:pt idx="84">
                  <c:v>3.919999999999993</c:v>
                </c:pt>
                <c:pt idx="85">
                  <c:v>4.049999999999993</c:v>
                </c:pt>
                <c:pt idx="86">
                  <c:v>4.179999999999993</c:v>
                </c:pt>
                <c:pt idx="87">
                  <c:v>4.3099999999999925</c:v>
                </c:pt>
                <c:pt idx="88">
                  <c:v>4.439999999999992</c:v>
                </c:pt>
                <c:pt idx="89">
                  <c:v>4.569999999999992</c:v>
                </c:pt>
                <c:pt idx="90">
                  <c:v>4.699999999999992</c:v>
                </c:pt>
                <c:pt idx="91">
                  <c:v>4.829999999999992</c:v>
                </c:pt>
                <c:pt idx="92">
                  <c:v>4.959999999999992</c:v>
                </c:pt>
                <c:pt idx="93">
                  <c:v>5.089999999999992</c:v>
                </c:pt>
                <c:pt idx="94">
                  <c:v>5.219999999999992</c:v>
                </c:pt>
                <c:pt idx="95">
                  <c:v>5.349999999999992</c:v>
                </c:pt>
                <c:pt idx="96">
                  <c:v>5.4799999999999915</c:v>
                </c:pt>
                <c:pt idx="97">
                  <c:v>5.609999999999991</c:v>
                </c:pt>
                <c:pt idx="98">
                  <c:v>5.739999999999991</c:v>
                </c:pt>
                <c:pt idx="99">
                  <c:v>5.869999999999991</c:v>
                </c:pt>
                <c:pt idx="100">
                  <c:v>5.999999999999991</c:v>
                </c:pt>
              </c:numCache>
            </c:numRef>
          </c:xVal>
          <c:yVal>
            <c:numRef>
              <c:f>'Tabella XY'!$F$11:$F$111</c:f>
              <c:numCache>
                <c:ptCount val="101"/>
                <c:pt idx="0">
                  <c:v>-10</c:v>
                </c:pt>
                <c:pt idx="1">
                  <c:v>-9.74</c:v>
                </c:pt>
                <c:pt idx="2">
                  <c:v>-9.48</c:v>
                </c:pt>
                <c:pt idx="3">
                  <c:v>-9.22</c:v>
                </c:pt>
                <c:pt idx="4">
                  <c:v>-8.96</c:v>
                </c:pt>
                <c:pt idx="5">
                  <c:v>-8.700000000000001</c:v>
                </c:pt>
                <c:pt idx="6">
                  <c:v>-8.440000000000001</c:v>
                </c:pt>
                <c:pt idx="7">
                  <c:v>-8.180000000000001</c:v>
                </c:pt>
                <c:pt idx="8">
                  <c:v>-7.920000000000002</c:v>
                </c:pt>
                <c:pt idx="9">
                  <c:v>-7.660000000000002</c:v>
                </c:pt>
                <c:pt idx="10">
                  <c:v>-7.400000000000002</c:v>
                </c:pt>
                <c:pt idx="11">
                  <c:v>-7.140000000000002</c:v>
                </c:pt>
                <c:pt idx="12">
                  <c:v>-6.880000000000003</c:v>
                </c:pt>
                <c:pt idx="13">
                  <c:v>-6.620000000000003</c:v>
                </c:pt>
                <c:pt idx="14">
                  <c:v>-6.360000000000003</c:v>
                </c:pt>
                <c:pt idx="15">
                  <c:v>-6.100000000000003</c:v>
                </c:pt>
                <c:pt idx="16">
                  <c:v>-5.840000000000003</c:v>
                </c:pt>
                <c:pt idx="17">
                  <c:v>-5.580000000000004</c:v>
                </c:pt>
                <c:pt idx="18">
                  <c:v>-5.320000000000004</c:v>
                </c:pt>
                <c:pt idx="19">
                  <c:v>-5.060000000000004</c:v>
                </c:pt>
                <c:pt idx="20">
                  <c:v>-4.800000000000004</c:v>
                </c:pt>
                <c:pt idx="21">
                  <c:v>-4.5400000000000045</c:v>
                </c:pt>
                <c:pt idx="22">
                  <c:v>-4.280000000000005</c:v>
                </c:pt>
                <c:pt idx="23">
                  <c:v>-4.020000000000005</c:v>
                </c:pt>
                <c:pt idx="24">
                  <c:v>-3.760000000000005</c:v>
                </c:pt>
                <c:pt idx="25">
                  <c:v>-3.5000000000000053</c:v>
                </c:pt>
                <c:pt idx="26">
                  <c:v>-3.2400000000000055</c:v>
                </c:pt>
                <c:pt idx="27">
                  <c:v>-2.9800000000000058</c:v>
                </c:pt>
                <c:pt idx="28">
                  <c:v>-2.720000000000006</c:v>
                </c:pt>
                <c:pt idx="29">
                  <c:v>-2.460000000000006</c:v>
                </c:pt>
                <c:pt idx="30">
                  <c:v>-2.2000000000000064</c:v>
                </c:pt>
                <c:pt idx="31">
                  <c:v>-1.9400000000000066</c:v>
                </c:pt>
                <c:pt idx="32">
                  <c:v>-1.6800000000000068</c:v>
                </c:pt>
                <c:pt idx="33">
                  <c:v>-1.420000000000007</c:v>
                </c:pt>
                <c:pt idx="34">
                  <c:v>-1.1600000000000072</c:v>
                </c:pt>
                <c:pt idx="35">
                  <c:v>-0.9000000000000075</c:v>
                </c:pt>
                <c:pt idx="36">
                  <c:v>-0.6400000000000077</c:v>
                </c:pt>
                <c:pt idx="37">
                  <c:v>-0.3800000000000079</c:v>
                </c:pt>
                <c:pt idx="38">
                  <c:v>-0.1200000000000081</c:v>
                </c:pt>
                <c:pt idx="39">
                  <c:v>0.1399999999999917</c:v>
                </c:pt>
                <c:pt idx="40">
                  <c:v>0.3999999999999915</c:v>
                </c:pt>
                <c:pt idx="41">
                  <c:v>0.6599999999999913</c:v>
                </c:pt>
                <c:pt idx="42">
                  <c:v>0.919999999999991</c:v>
                </c:pt>
                <c:pt idx="43">
                  <c:v>1.1799999999999908</c:v>
                </c:pt>
                <c:pt idx="44">
                  <c:v>1.4399999999999906</c:v>
                </c:pt>
                <c:pt idx="45">
                  <c:v>1.6999999999999904</c:v>
                </c:pt>
                <c:pt idx="46">
                  <c:v>1.9599999999999902</c:v>
                </c:pt>
                <c:pt idx="47">
                  <c:v>2.21999999999999</c:v>
                </c:pt>
                <c:pt idx="48">
                  <c:v>2.47999999999999</c:v>
                </c:pt>
                <c:pt idx="49">
                  <c:v>2.7399999999999904</c:v>
                </c:pt>
                <c:pt idx="50">
                  <c:v>2.9999999999999902</c:v>
                </c:pt>
                <c:pt idx="51">
                  <c:v>3.25999999999999</c:v>
                </c:pt>
                <c:pt idx="52">
                  <c:v>3.5199999999999902</c:v>
                </c:pt>
                <c:pt idx="53">
                  <c:v>3.7799999999999905</c:v>
                </c:pt>
                <c:pt idx="54">
                  <c:v>4.03999999999999</c:v>
                </c:pt>
                <c:pt idx="55">
                  <c:v>4.29999999999999</c:v>
                </c:pt>
                <c:pt idx="56">
                  <c:v>4.55999999999999</c:v>
                </c:pt>
                <c:pt idx="57">
                  <c:v>4.8199999999999905</c:v>
                </c:pt>
                <c:pt idx="58">
                  <c:v>5.07999999999999</c:v>
                </c:pt>
                <c:pt idx="59">
                  <c:v>5.33999999999999</c:v>
                </c:pt>
                <c:pt idx="60">
                  <c:v>5.599999999999991</c:v>
                </c:pt>
                <c:pt idx="61">
                  <c:v>5.8599999999999905</c:v>
                </c:pt>
                <c:pt idx="62">
                  <c:v>6.11999999999999</c:v>
                </c:pt>
                <c:pt idx="63">
                  <c:v>6.37999999999999</c:v>
                </c:pt>
                <c:pt idx="64">
                  <c:v>6.63999999999999</c:v>
                </c:pt>
                <c:pt idx="65">
                  <c:v>6.89999999999999</c:v>
                </c:pt>
                <c:pt idx="66">
                  <c:v>7.1599999999999895</c:v>
                </c:pt>
                <c:pt idx="67">
                  <c:v>7.419999999999989</c:v>
                </c:pt>
                <c:pt idx="68">
                  <c:v>7.679999999999989</c:v>
                </c:pt>
                <c:pt idx="69">
                  <c:v>7.939999999999989</c:v>
                </c:pt>
                <c:pt idx="70">
                  <c:v>8.199999999999989</c:v>
                </c:pt>
                <c:pt idx="71">
                  <c:v>8.459999999999988</c:v>
                </c:pt>
                <c:pt idx="72">
                  <c:v>8.719999999999988</c:v>
                </c:pt>
                <c:pt idx="73">
                  <c:v>8.979999999999988</c:v>
                </c:pt>
                <c:pt idx="74">
                  <c:v>9.239999999999988</c:v>
                </c:pt>
                <c:pt idx="75">
                  <c:v>9.499999999999988</c:v>
                </c:pt>
                <c:pt idx="76">
                  <c:v>9.759999999999987</c:v>
                </c:pt>
                <c:pt idx="77">
                  <c:v>10.019999999999987</c:v>
                </c:pt>
                <c:pt idx="78">
                  <c:v>10.279999999999987</c:v>
                </c:pt>
                <c:pt idx="79">
                  <c:v>10.539999999999987</c:v>
                </c:pt>
                <c:pt idx="80">
                  <c:v>10.799999999999986</c:v>
                </c:pt>
                <c:pt idx="81">
                  <c:v>11.059999999999986</c:v>
                </c:pt>
                <c:pt idx="82">
                  <c:v>11.319999999999986</c:v>
                </c:pt>
                <c:pt idx="83">
                  <c:v>11.579999999999986</c:v>
                </c:pt>
                <c:pt idx="84">
                  <c:v>11.839999999999986</c:v>
                </c:pt>
                <c:pt idx="85">
                  <c:v>12.099999999999985</c:v>
                </c:pt>
                <c:pt idx="86">
                  <c:v>12.359999999999985</c:v>
                </c:pt>
                <c:pt idx="87">
                  <c:v>12.619999999999985</c:v>
                </c:pt>
                <c:pt idx="88">
                  <c:v>12.879999999999985</c:v>
                </c:pt>
                <c:pt idx="89">
                  <c:v>13.139999999999985</c:v>
                </c:pt>
                <c:pt idx="90">
                  <c:v>13.399999999999984</c:v>
                </c:pt>
                <c:pt idx="91">
                  <c:v>13.659999999999984</c:v>
                </c:pt>
                <c:pt idx="92">
                  <c:v>13.919999999999984</c:v>
                </c:pt>
                <c:pt idx="93">
                  <c:v>14.179999999999984</c:v>
                </c:pt>
                <c:pt idx="94">
                  <c:v>14.439999999999984</c:v>
                </c:pt>
                <c:pt idx="95">
                  <c:v>14.699999999999983</c:v>
                </c:pt>
                <c:pt idx="96">
                  <c:v>14.959999999999983</c:v>
                </c:pt>
                <c:pt idx="97">
                  <c:v>15.219999999999983</c:v>
                </c:pt>
                <c:pt idx="98">
                  <c:v>15.479999999999983</c:v>
                </c:pt>
                <c:pt idx="99">
                  <c:v>15.739999999999982</c:v>
                </c:pt>
                <c:pt idx="100">
                  <c:v>15.999999999999982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'Tabella XY'!$H$11:$H$111</c:f>
              <c:numCache>
                <c:ptCount val="101"/>
                <c:pt idx="0">
                  <c:v>0</c:v>
                </c:pt>
                <c:pt idx="1">
                  <c:v>0.13</c:v>
                </c:pt>
                <c:pt idx="2">
                  <c:v>0.26</c:v>
                </c:pt>
                <c:pt idx="3">
                  <c:v>0.39</c:v>
                </c:pt>
                <c:pt idx="4">
                  <c:v>0.52</c:v>
                </c:pt>
                <c:pt idx="5">
                  <c:v>0.65</c:v>
                </c:pt>
                <c:pt idx="6">
                  <c:v>0.78</c:v>
                </c:pt>
                <c:pt idx="7">
                  <c:v>0.91</c:v>
                </c:pt>
                <c:pt idx="8">
                  <c:v>1.04</c:v>
                </c:pt>
                <c:pt idx="9">
                  <c:v>1.17</c:v>
                </c:pt>
                <c:pt idx="10">
                  <c:v>1.2999999999999998</c:v>
                </c:pt>
                <c:pt idx="11">
                  <c:v>1.4299999999999997</c:v>
                </c:pt>
                <c:pt idx="12">
                  <c:v>1.5599999999999996</c:v>
                </c:pt>
                <c:pt idx="13">
                  <c:v>1.6899999999999995</c:v>
                </c:pt>
                <c:pt idx="14">
                  <c:v>1.8199999999999994</c:v>
                </c:pt>
                <c:pt idx="15">
                  <c:v>1.9499999999999993</c:v>
                </c:pt>
                <c:pt idx="16">
                  <c:v>2.079999999999999</c:v>
                </c:pt>
                <c:pt idx="17">
                  <c:v>2.209999999999999</c:v>
                </c:pt>
                <c:pt idx="18">
                  <c:v>2.339999999999999</c:v>
                </c:pt>
                <c:pt idx="19">
                  <c:v>2.469999999999999</c:v>
                </c:pt>
                <c:pt idx="20">
                  <c:v>2.5999999999999988</c:v>
                </c:pt>
                <c:pt idx="21">
                  <c:v>2.7299999999999986</c:v>
                </c:pt>
                <c:pt idx="22">
                  <c:v>2.8599999999999985</c:v>
                </c:pt>
                <c:pt idx="23">
                  <c:v>2.9899999999999984</c:v>
                </c:pt>
                <c:pt idx="24">
                  <c:v>3.1199999999999983</c:v>
                </c:pt>
                <c:pt idx="25">
                  <c:v>3.2499999999999982</c:v>
                </c:pt>
                <c:pt idx="26">
                  <c:v>3.379999999999998</c:v>
                </c:pt>
                <c:pt idx="27">
                  <c:v>3.509999999999998</c:v>
                </c:pt>
                <c:pt idx="28">
                  <c:v>3.639999999999998</c:v>
                </c:pt>
                <c:pt idx="29">
                  <c:v>3.769999999999998</c:v>
                </c:pt>
                <c:pt idx="30">
                  <c:v>3.8999999999999977</c:v>
                </c:pt>
                <c:pt idx="31">
                  <c:v>4.029999999999998</c:v>
                </c:pt>
                <c:pt idx="32">
                  <c:v>4.1599999999999975</c:v>
                </c:pt>
                <c:pt idx="33">
                  <c:v>4.289999999999997</c:v>
                </c:pt>
                <c:pt idx="34">
                  <c:v>4.419999999999997</c:v>
                </c:pt>
                <c:pt idx="35">
                  <c:v>4.549999999999997</c:v>
                </c:pt>
                <c:pt idx="36">
                  <c:v>4.679999999999997</c:v>
                </c:pt>
                <c:pt idx="37">
                  <c:v>4.809999999999997</c:v>
                </c:pt>
                <c:pt idx="38">
                  <c:v>4.939999999999997</c:v>
                </c:pt>
                <c:pt idx="39">
                  <c:v>5.069999999999997</c:v>
                </c:pt>
                <c:pt idx="40">
                  <c:v>5.199999999999997</c:v>
                </c:pt>
                <c:pt idx="41">
                  <c:v>5.3299999999999965</c:v>
                </c:pt>
                <c:pt idx="42">
                  <c:v>5.459999999999996</c:v>
                </c:pt>
                <c:pt idx="43">
                  <c:v>5.589999999999996</c:v>
                </c:pt>
                <c:pt idx="44">
                  <c:v>5.719999999999996</c:v>
                </c:pt>
                <c:pt idx="45">
                  <c:v>5.849999999999996</c:v>
                </c:pt>
                <c:pt idx="46">
                  <c:v>5.979999999999996</c:v>
                </c:pt>
                <c:pt idx="47">
                  <c:v>6.109999999999996</c:v>
                </c:pt>
                <c:pt idx="48">
                  <c:v>6.239999999999996</c:v>
                </c:pt>
                <c:pt idx="49">
                  <c:v>6.369999999999996</c:v>
                </c:pt>
                <c:pt idx="50">
                  <c:v>6.499999999999996</c:v>
                </c:pt>
                <c:pt idx="51">
                  <c:v>6.6299999999999955</c:v>
                </c:pt>
                <c:pt idx="52">
                  <c:v>6.759999999999995</c:v>
                </c:pt>
                <c:pt idx="53">
                  <c:v>6.889999999999995</c:v>
                </c:pt>
                <c:pt idx="54">
                  <c:v>7.019999999999995</c:v>
                </c:pt>
                <c:pt idx="55">
                  <c:v>7.149999999999995</c:v>
                </c:pt>
                <c:pt idx="56">
                  <c:v>7.279999999999995</c:v>
                </c:pt>
                <c:pt idx="57">
                  <c:v>7.409999999999995</c:v>
                </c:pt>
                <c:pt idx="58">
                  <c:v>7.539999999999995</c:v>
                </c:pt>
                <c:pt idx="59">
                  <c:v>7.669999999999995</c:v>
                </c:pt>
                <c:pt idx="60">
                  <c:v>7.7999999999999945</c:v>
                </c:pt>
                <c:pt idx="61">
                  <c:v>7.929999999999994</c:v>
                </c:pt>
                <c:pt idx="62">
                  <c:v>8.059999999999995</c:v>
                </c:pt>
                <c:pt idx="63">
                  <c:v>8.189999999999996</c:v>
                </c:pt>
                <c:pt idx="64">
                  <c:v>8.319999999999997</c:v>
                </c:pt>
                <c:pt idx="65">
                  <c:v>8.449999999999998</c:v>
                </c:pt>
                <c:pt idx="66">
                  <c:v>8.579999999999998</c:v>
                </c:pt>
                <c:pt idx="67">
                  <c:v>8.709999999999999</c:v>
                </c:pt>
                <c:pt idx="68">
                  <c:v>8.84</c:v>
                </c:pt>
                <c:pt idx="69">
                  <c:v>8.97</c:v>
                </c:pt>
                <c:pt idx="70">
                  <c:v>9.100000000000001</c:v>
                </c:pt>
                <c:pt idx="71">
                  <c:v>9.230000000000002</c:v>
                </c:pt>
                <c:pt idx="72">
                  <c:v>9.360000000000003</c:v>
                </c:pt>
                <c:pt idx="73">
                  <c:v>9.490000000000004</c:v>
                </c:pt>
                <c:pt idx="74">
                  <c:v>9.620000000000005</c:v>
                </c:pt>
                <c:pt idx="75">
                  <c:v>9.750000000000005</c:v>
                </c:pt>
                <c:pt idx="76">
                  <c:v>9.880000000000006</c:v>
                </c:pt>
                <c:pt idx="77">
                  <c:v>10.010000000000007</c:v>
                </c:pt>
                <c:pt idx="78">
                  <c:v>10.140000000000008</c:v>
                </c:pt>
                <c:pt idx="79">
                  <c:v>10.270000000000008</c:v>
                </c:pt>
                <c:pt idx="80">
                  <c:v>10.40000000000001</c:v>
                </c:pt>
                <c:pt idx="81">
                  <c:v>10.53000000000001</c:v>
                </c:pt>
                <c:pt idx="82">
                  <c:v>10.66000000000001</c:v>
                </c:pt>
                <c:pt idx="83">
                  <c:v>10.790000000000012</c:v>
                </c:pt>
                <c:pt idx="84">
                  <c:v>10.920000000000012</c:v>
                </c:pt>
                <c:pt idx="85">
                  <c:v>11.050000000000013</c:v>
                </c:pt>
                <c:pt idx="86">
                  <c:v>11.180000000000014</c:v>
                </c:pt>
                <c:pt idx="87">
                  <c:v>11.310000000000015</c:v>
                </c:pt>
                <c:pt idx="88">
                  <c:v>11.440000000000015</c:v>
                </c:pt>
                <c:pt idx="89">
                  <c:v>11.570000000000016</c:v>
                </c:pt>
                <c:pt idx="90">
                  <c:v>11.700000000000017</c:v>
                </c:pt>
                <c:pt idx="91">
                  <c:v>11.830000000000018</c:v>
                </c:pt>
                <c:pt idx="92">
                  <c:v>11.960000000000019</c:v>
                </c:pt>
                <c:pt idx="93">
                  <c:v>12.09000000000002</c:v>
                </c:pt>
                <c:pt idx="94">
                  <c:v>12.22000000000002</c:v>
                </c:pt>
                <c:pt idx="95">
                  <c:v>12.350000000000021</c:v>
                </c:pt>
                <c:pt idx="96">
                  <c:v>12.480000000000022</c:v>
                </c:pt>
                <c:pt idx="97">
                  <c:v>12.610000000000023</c:v>
                </c:pt>
                <c:pt idx="98">
                  <c:v>12.740000000000023</c:v>
                </c:pt>
                <c:pt idx="99">
                  <c:v>12.870000000000024</c:v>
                </c:pt>
                <c:pt idx="100">
                  <c:v>13.000000000000025</c:v>
                </c:pt>
              </c:numCache>
            </c:numRef>
          </c:xVal>
          <c:yVal>
            <c:numRef>
              <c:f>'Tabella XY'!$I$11:$I$111</c:f>
              <c:numCache>
                <c:ptCount val="101"/>
                <c:pt idx="0">
                  <c:v>-12</c:v>
                </c:pt>
                <c:pt idx="1">
                  <c:v>-12.78</c:v>
                </c:pt>
                <c:pt idx="2">
                  <c:v>-13.56</c:v>
                </c:pt>
                <c:pt idx="3">
                  <c:v>-14.34</c:v>
                </c:pt>
                <c:pt idx="4">
                  <c:v>-15.120000000000001</c:v>
                </c:pt>
                <c:pt idx="5">
                  <c:v>-15.9</c:v>
                </c:pt>
                <c:pt idx="6">
                  <c:v>-16.68</c:v>
                </c:pt>
                <c:pt idx="7">
                  <c:v>-17.46</c:v>
                </c:pt>
                <c:pt idx="8">
                  <c:v>-18.240000000000002</c:v>
                </c:pt>
                <c:pt idx="9">
                  <c:v>-19.02</c:v>
                </c:pt>
                <c:pt idx="10">
                  <c:v>-19.799999999999997</c:v>
                </c:pt>
                <c:pt idx="11">
                  <c:v>-20.58</c:v>
                </c:pt>
                <c:pt idx="12">
                  <c:v>-21.36</c:v>
                </c:pt>
                <c:pt idx="13">
                  <c:v>-22.139999999999997</c:v>
                </c:pt>
                <c:pt idx="14">
                  <c:v>-22.919999999999995</c:v>
                </c:pt>
                <c:pt idx="15">
                  <c:v>-23.699999999999996</c:v>
                </c:pt>
                <c:pt idx="16">
                  <c:v>-24.479999999999997</c:v>
                </c:pt>
                <c:pt idx="17">
                  <c:v>-25.259999999999994</c:v>
                </c:pt>
                <c:pt idx="18">
                  <c:v>-26.039999999999992</c:v>
                </c:pt>
                <c:pt idx="19">
                  <c:v>-26.819999999999993</c:v>
                </c:pt>
                <c:pt idx="20">
                  <c:v>-27.599999999999994</c:v>
                </c:pt>
                <c:pt idx="21">
                  <c:v>-28.379999999999992</c:v>
                </c:pt>
                <c:pt idx="22">
                  <c:v>-29.15999999999999</c:v>
                </c:pt>
                <c:pt idx="23">
                  <c:v>-29.93999999999999</c:v>
                </c:pt>
                <c:pt idx="24">
                  <c:v>-30.71999999999999</c:v>
                </c:pt>
                <c:pt idx="25">
                  <c:v>-31.49999999999999</c:v>
                </c:pt>
                <c:pt idx="26">
                  <c:v>-32.27999999999999</c:v>
                </c:pt>
                <c:pt idx="27">
                  <c:v>-33.05999999999999</c:v>
                </c:pt>
                <c:pt idx="28">
                  <c:v>-33.83999999999999</c:v>
                </c:pt>
                <c:pt idx="29">
                  <c:v>-34.61999999999999</c:v>
                </c:pt>
                <c:pt idx="30">
                  <c:v>-35.399999999999984</c:v>
                </c:pt>
                <c:pt idx="31">
                  <c:v>-36.179999999999986</c:v>
                </c:pt>
                <c:pt idx="32">
                  <c:v>-36.95999999999999</c:v>
                </c:pt>
                <c:pt idx="33">
                  <c:v>-37.73999999999998</c:v>
                </c:pt>
                <c:pt idx="34">
                  <c:v>-38.51999999999998</c:v>
                </c:pt>
                <c:pt idx="35">
                  <c:v>-39.29999999999998</c:v>
                </c:pt>
                <c:pt idx="36">
                  <c:v>-40.079999999999984</c:v>
                </c:pt>
                <c:pt idx="37">
                  <c:v>-40.859999999999985</c:v>
                </c:pt>
                <c:pt idx="38">
                  <c:v>-41.63999999999998</c:v>
                </c:pt>
                <c:pt idx="39">
                  <c:v>-42.41999999999998</c:v>
                </c:pt>
                <c:pt idx="40">
                  <c:v>-43.19999999999998</c:v>
                </c:pt>
                <c:pt idx="41">
                  <c:v>-43.979999999999976</c:v>
                </c:pt>
                <c:pt idx="42">
                  <c:v>-44.75999999999998</c:v>
                </c:pt>
                <c:pt idx="43">
                  <c:v>-45.53999999999998</c:v>
                </c:pt>
                <c:pt idx="44">
                  <c:v>-46.31999999999998</c:v>
                </c:pt>
                <c:pt idx="45">
                  <c:v>-47.09999999999998</c:v>
                </c:pt>
                <c:pt idx="46">
                  <c:v>-47.879999999999974</c:v>
                </c:pt>
                <c:pt idx="47">
                  <c:v>-48.659999999999975</c:v>
                </c:pt>
                <c:pt idx="48">
                  <c:v>-49.439999999999976</c:v>
                </c:pt>
                <c:pt idx="49">
                  <c:v>-50.21999999999997</c:v>
                </c:pt>
                <c:pt idx="50">
                  <c:v>-50.99999999999997</c:v>
                </c:pt>
                <c:pt idx="51">
                  <c:v>-51.77999999999997</c:v>
                </c:pt>
                <c:pt idx="52">
                  <c:v>-52.559999999999974</c:v>
                </c:pt>
                <c:pt idx="53">
                  <c:v>-53.339999999999975</c:v>
                </c:pt>
                <c:pt idx="54">
                  <c:v>-54.11999999999997</c:v>
                </c:pt>
                <c:pt idx="55">
                  <c:v>-54.89999999999997</c:v>
                </c:pt>
                <c:pt idx="56">
                  <c:v>-55.67999999999997</c:v>
                </c:pt>
                <c:pt idx="57">
                  <c:v>-56.459999999999965</c:v>
                </c:pt>
                <c:pt idx="58">
                  <c:v>-57.23999999999997</c:v>
                </c:pt>
                <c:pt idx="59">
                  <c:v>-58.01999999999997</c:v>
                </c:pt>
                <c:pt idx="60">
                  <c:v>-58.79999999999997</c:v>
                </c:pt>
                <c:pt idx="61">
                  <c:v>-59.57999999999997</c:v>
                </c:pt>
                <c:pt idx="62">
                  <c:v>-60.35999999999997</c:v>
                </c:pt>
                <c:pt idx="63">
                  <c:v>-61.13999999999997</c:v>
                </c:pt>
                <c:pt idx="64">
                  <c:v>-61.91999999999998</c:v>
                </c:pt>
                <c:pt idx="65">
                  <c:v>-62.69999999999999</c:v>
                </c:pt>
                <c:pt idx="66">
                  <c:v>-63.47999999999999</c:v>
                </c:pt>
                <c:pt idx="67">
                  <c:v>-64.25999999999999</c:v>
                </c:pt>
                <c:pt idx="68">
                  <c:v>-65.03999999999999</c:v>
                </c:pt>
                <c:pt idx="69">
                  <c:v>-65.82000000000001</c:v>
                </c:pt>
                <c:pt idx="70">
                  <c:v>-66.60000000000001</c:v>
                </c:pt>
                <c:pt idx="71">
                  <c:v>-67.38000000000001</c:v>
                </c:pt>
                <c:pt idx="72">
                  <c:v>-68.16000000000003</c:v>
                </c:pt>
                <c:pt idx="73">
                  <c:v>-68.94000000000003</c:v>
                </c:pt>
                <c:pt idx="74">
                  <c:v>-69.72000000000003</c:v>
                </c:pt>
                <c:pt idx="75">
                  <c:v>-70.50000000000003</c:v>
                </c:pt>
                <c:pt idx="76">
                  <c:v>-71.28000000000003</c:v>
                </c:pt>
                <c:pt idx="77">
                  <c:v>-72.06000000000004</c:v>
                </c:pt>
                <c:pt idx="78">
                  <c:v>-72.84000000000005</c:v>
                </c:pt>
                <c:pt idx="79">
                  <c:v>-73.62000000000005</c:v>
                </c:pt>
                <c:pt idx="80">
                  <c:v>-74.40000000000006</c:v>
                </c:pt>
                <c:pt idx="81">
                  <c:v>-75.18000000000006</c:v>
                </c:pt>
                <c:pt idx="82">
                  <c:v>-75.96000000000006</c:v>
                </c:pt>
                <c:pt idx="83">
                  <c:v>-76.74000000000007</c:v>
                </c:pt>
                <c:pt idx="84">
                  <c:v>-77.52000000000007</c:v>
                </c:pt>
                <c:pt idx="85">
                  <c:v>-78.30000000000008</c:v>
                </c:pt>
                <c:pt idx="86">
                  <c:v>-79.08000000000008</c:v>
                </c:pt>
                <c:pt idx="87">
                  <c:v>-79.86000000000008</c:v>
                </c:pt>
                <c:pt idx="88">
                  <c:v>-80.6400000000001</c:v>
                </c:pt>
                <c:pt idx="89">
                  <c:v>-81.4200000000001</c:v>
                </c:pt>
                <c:pt idx="90">
                  <c:v>-82.2000000000001</c:v>
                </c:pt>
                <c:pt idx="91">
                  <c:v>-82.9800000000001</c:v>
                </c:pt>
                <c:pt idx="92">
                  <c:v>-83.7600000000001</c:v>
                </c:pt>
                <c:pt idx="93">
                  <c:v>-84.54000000000012</c:v>
                </c:pt>
                <c:pt idx="94">
                  <c:v>-85.32000000000012</c:v>
                </c:pt>
                <c:pt idx="95">
                  <c:v>-86.10000000000012</c:v>
                </c:pt>
                <c:pt idx="96">
                  <c:v>-86.88000000000014</c:v>
                </c:pt>
                <c:pt idx="97">
                  <c:v>-87.66000000000014</c:v>
                </c:pt>
                <c:pt idx="98">
                  <c:v>-88.44000000000014</c:v>
                </c:pt>
                <c:pt idx="99">
                  <c:v>-89.22000000000014</c:v>
                </c:pt>
                <c:pt idx="100">
                  <c:v>-90.00000000000014</c:v>
                </c:pt>
              </c:numCache>
            </c:numRef>
          </c:yVal>
          <c:smooth val="1"/>
        </c:ser>
        <c:axId val="44093792"/>
        <c:axId val="61299809"/>
      </c:scatterChart>
      <c:valAx>
        <c:axId val="44093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99809"/>
        <c:crosses val="autoZero"/>
        <c:crossBetween val="midCat"/>
        <c:dispUnits/>
      </c:valAx>
      <c:valAx>
        <c:axId val="61299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937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2</xdr:row>
      <xdr:rowOff>66675</xdr:rowOff>
    </xdr:from>
    <xdr:to>
      <xdr:col>11</xdr:col>
      <xdr:colOff>352425</xdr:colOff>
      <xdr:row>18</xdr:row>
      <xdr:rowOff>104775</xdr:rowOff>
    </xdr:to>
    <xdr:graphicFrame>
      <xdr:nvGraphicFramePr>
        <xdr:cNvPr id="1" name="Chart 6"/>
        <xdr:cNvGraphicFramePr/>
      </xdr:nvGraphicFramePr>
      <xdr:xfrm>
        <a:off x="3914775" y="409575"/>
        <a:ext cx="3143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114300</xdr:rowOff>
    </xdr:from>
    <xdr:to>
      <xdr:col>1</xdr:col>
      <xdr:colOff>38100</xdr:colOff>
      <xdr:row>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52425" y="600075"/>
          <a:ext cx="2952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9</xdr:row>
      <xdr:rowOff>95250</xdr:rowOff>
    </xdr:from>
    <xdr:to>
      <xdr:col>1</xdr:col>
      <xdr:colOff>47625</xdr:colOff>
      <xdr:row>13</xdr:row>
      <xdr:rowOff>114300</xdr:rowOff>
    </xdr:to>
    <xdr:sp>
      <xdr:nvSpPr>
        <xdr:cNvPr id="2" name="AutoShape 5"/>
        <xdr:cNvSpPr>
          <a:spLocks/>
        </xdr:cNvSpPr>
      </xdr:nvSpPr>
      <xdr:spPr>
        <a:xfrm>
          <a:off x="361950" y="1609725"/>
          <a:ext cx="29527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13</xdr:row>
      <xdr:rowOff>76200</xdr:rowOff>
    </xdr:from>
    <xdr:to>
      <xdr:col>4</xdr:col>
      <xdr:colOff>190500</xdr:colOff>
      <xdr:row>14</xdr:row>
      <xdr:rowOff>104775</xdr:rowOff>
    </xdr:to>
    <xdr:sp>
      <xdr:nvSpPr>
        <xdr:cNvPr id="3" name="Line 6"/>
        <xdr:cNvSpPr>
          <a:spLocks/>
        </xdr:cNvSpPr>
      </xdr:nvSpPr>
      <xdr:spPr>
        <a:xfrm flipV="1">
          <a:off x="1971675" y="22955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showGridLines="0" zoomScalePageLayoutView="0" workbookViewId="0" topLeftCell="B1">
      <selection activeCell="C4" sqref="C4"/>
    </sheetView>
  </sheetViews>
  <sheetFormatPr defaultColWidth="9.140625" defaultRowHeight="12.75"/>
  <sheetData>
    <row r="1" ht="12.75">
      <c r="B1" s="2" t="s">
        <v>32</v>
      </c>
    </row>
    <row r="2" ht="14.25">
      <c r="B2" s="6" t="s">
        <v>26</v>
      </c>
    </row>
    <row r="3" spans="2:10" ht="13.5" thickBot="1">
      <c r="B3" s="8"/>
      <c r="C3" s="8"/>
      <c r="D3" s="9"/>
      <c r="E3" s="8"/>
      <c r="F3" s="8"/>
      <c r="G3" s="5"/>
      <c r="H3" s="4"/>
      <c r="I3" s="4"/>
      <c r="J3" s="5"/>
    </row>
    <row r="4" spans="2:6" ht="13.5" thickBot="1">
      <c r="B4" s="10" t="s">
        <v>4</v>
      </c>
      <c r="C4" s="11">
        <v>1</v>
      </c>
      <c r="D4" s="12"/>
      <c r="E4" s="12"/>
      <c r="F4" s="12"/>
    </row>
    <row r="5" spans="2:6" ht="13.5" thickBot="1">
      <c r="B5" s="12"/>
      <c r="C5" s="12"/>
      <c r="D5" s="12"/>
      <c r="E5" s="12"/>
      <c r="F5" s="12"/>
    </row>
    <row r="6" spans="2:9" ht="13.5" thickBot="1">
      <c r="B6" s="13" t="s">
        <v>5</v>
      </c>
      <c r="C6" s="11">
        <v>2</v>
      </c>
      <c r="D6" s="12"/>
      <c r="E6" s="8"/>
      <c r="F6" s="8"/>
      <c r="H6" s="4"/>
      <c r="I6" s="4"/>
    </row>
    <row r="7" spans="2:6" ht="13.5" thickBot="1">
      <c r="B7" s="12"/>
      <c r="C7" s="12"/>
      <c r="D7" s="12"/>
      <c r="E7" s="14"/>
      <c r="F7" s="14"/>
    </row>
    <row r="8" spans="2:6" ht="13.5" thickBot="1">
      <c r="B8" s="10" t="s">
        <v>6</v>
      </c>
      <c r="C8" s="11">
        <v>4</v>
      </c>
      <c r="D8" s="12">
        <f>IF($C$4=0,"no","")</f>
      </c>
      <c r="E8" s="12">
        <f>IF(D8="no","non è una parabola","")</f>
      </c>
      <c r="F8" s="12"/>
    </row>
    <row r="9" spans="2:9" ht="12.75">
      <c r="B9" s="8"/>
      <c r="C9" s="8"/>
      <c r="D9" s="8"/>
      <c r="E9" s="8"/>
      <c r="F9" s="12"/>
      <c r="I9" s="3"/>
    </row>
    <row r="10" spans="2:6" ht="12.75">
      <c r="B10" s="15" t="s">
        <v>33</v>
      </c>
      <c r="C10" s="16"/>
      <c r="D10" s="16"/>
      <c r="E10" s="16"/>
      <c r="F10" s="16"/>
    </row>
    <row r="11" spans="2:6" ht="13.5" thickBot="1">
      <c r="B11" s="12"/>
      <c r="C11" s="12"/>
      <c r="D11" s="12"/>
      <c r="E11" s="12"/>
      <c r="F11" s="12"/>
    </row>
    <row r="12" spans="2:6" ht="16.5" thickBot="1">
      <c r="B12" s="13" t="s">
        <v>23</v>
      </c>
      <c r="C12" s="17">
        <v>-2</v>
      </c>
      <c r="D12" s="12"/>
      <c r="E12" s="12"/>
      <c r="F12" s="12"/>
    </row>
    <row r="13" spans="2:6" ht="13.5" thickBot="1">
      <c r="B13" s="12"/>
      <c r="C13" s="12"/>
      <c r="D13" s="12"/>
      <c r="E13" s="12"/>
      <c r="F13" s="12"/>
    </row>
    <row r="14" spans="2:6" ht="16.5" thickBot="1">
      <c r="B14" s="10" t="s">
        <v>24</v>
      </c>
      <c r="C14" s="17">
        <v>0</v>
      </c>
      <c r="D14" s="12"/>
      <c r="E14" s="12"/>
      <c r="F14" s="12"/>
    </row>
    <row r="15" spans="2:6" ht="12.75">
      <c r="B15" s="12"/>
      <c r="C15" s="12"/>
      <c r="D15" s="12"/>
      <c r="E15" s="12"/>
      <c r="F15" s="12"/>
    </row>
    <row r="16" ht="12.75">
      <c r="D16" s="6"/>
    </row>
    <row r="17" ht="12.75">
      <c r="B17" s="2" t="s">
        <v>25</v>
      </c>
    </row>
    <row r="18" spans="2:6" ht="12.75">
      <c r="B18" s="7"/>
      <c r="C18" s="7"/>
      <c r="D18" s="7"/>
      <c r="E18" s="7"/>
      <c r="F18" s="7"/>
    </row>
    <row r="19" spans="2:6" ht="12.75">
      <c r="B19" s="43" t="str">
        <f>IF($D$8="no","",IF(Calcoli!$D$18=Dati!$C$14,"Il punto è sulla parabola",IF(Calcoli!$D$23&lt;0,"Il punto è interno","Il punto è esterno")))</f>
        <v>Il punto è esterno</v>
      </c>
      <c r="C19" s="43"/>
      <c r="D19" s="43"/>
      <c r="E19" s="43"/>
      <c r="F19" s="43"/>
    </row>
    <row r="20" spans="2:5" ht="12.75">
      <c r="B20" s="6" t="str">
        <f>IF(D8="no","",IF(Calcoli!D23&gt;0,"si hanno due rette tangenti alla parabola",IF(Calcoli!D23=0,"le due tangenti sono sovrapposte","non esistono tangenti")))</f>
        <v>si hanno due rette tangenti alla parabola</v>
      </c>
      <c r="C20" s="1"/>
      <c r="D20" s="1"/>
      <c r="E20" s="1"/>
    </row>
    <row r="21" spans="2:6" ht="13.5" thickBot="1">
      <c r="B21" s="18"/>
      <c r="C21" s="18"/>
      <c r="D21" s="18"/>
      <c r="E21" s="18"/>
      <c r="F21" s="18"/>
    </row>
    <row r="22" spans="2:6" ht="13.5" thickBot="1">
      <c r="B22" s="19" t="str">
        <f>IF($D$8="no","","y=")</f>
        <v>y=</v>
      </c>
      <c r="C22" s="20">
        <f>IF(D8="no","",Calcoli!$C$25)</f>
        <v>2</v>
      </c>
      <c r="D22" s="21" t="str">
        <f>IF(OR(Calcoli!$D$23&lt;0,$D$8="no"),"","x")</f>
        <v>x</v>
      </c>
      <c r="E22" s="21" t="str">
        <f>IF(OR(Calcoli!$D$23&lt;0,$D$8="no"),"","+")</f>
        <v>+</v>
      </c>
      <c r="F22" s="20">
        <f>IF(OR(Calcoli!$D$23&lt;0,D8="no"),"",$C$14-Calcoli!$C$25*Dati!$C$12)</f>
        <v>4</v>
      </c>
    </row>
    <row r="23" spans="2:10" ht="13.5" thickBot="1">
      <c r="B23" s="18"/>
      <c r="C23" s="18"/>
      <c r="D23" s="18"/>
      <c r="E23" s="18"/>
      <c r="F23" s="22"/>
      <c r="H23" s="2" t="s">
        <v>30</v>
      </c>
      <c r="I23" s="2"/>
      <c r="J23" s="2"/>
    </row>
    <row r="24" spans="2:8" ht="13.5" thickBot="1">
      <c r="B24" s="19" t="str">
        <f>IF($D$8="no","","y=")</f>
        <v>y=</v>
      </c>
      <c r="C24" s="20">
        <f>IF(D8="no","",Calcoli!$C$26)</f>
        <v>-6</v>
      </c>
      <c r="D24" s="21" t="str">
        <f>IF(OR(Calcoli!$D$23&lt;0,$D$8="no"),"","x")</f>
        <v>x</v>
      </c>
      <c r="E24" s="21" t="str">
        <f>IF(OR(Calcoli!$D$23&lt;0,$D$8="no"),"","+")</f>
        <v>+</v>
      </c>
      <c r="F24" s="20">
        <f>IF(OR(Calcoli!$D$23&lt;0,D8="no"),"",$C$14-Calcoli!$C$26*Dati!$C$12)</f>
        <v>-12</v>
      </c>
      <c r="H24" t="s">
        <v>31</v>
      </c>
    </row>
    <row r="25" spans="2:6" ht="12.75">
      <c r="B25" s="18"/>
      <c r="C25" s="18"/>
      <c r="D25" s="18"/>
      <c r="E25" s="18"/>
      <c r="F25" s="18"/>
    </row>
    <row r="29" ht="12.75">
      <c r="N29" s="2"/>
    </row>
  </sheetData>
  <sheetProtection password="D029" sheet="1" objects="1" scenarios="1"/>
  <mergeCells count="1">
    <mergeCell ref="B19:F19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C27" sqref="C27"/>
    </sheetView>
  </sheetViews>
  <sheetFormatPr defaultColWidth="9.140625" defaultRowHeight="12.75"/>
  <cols>
    <col min="4" max="4" width="10.00390625" style="0" bestFit="1" customWidth="1"/>
  </cols>
  <sheetData>
    <row r="1" spans="1:1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3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 thickBot="1">
      <c r="A5" s="22"/>
      <c r="B5" s="23" t="s">
        <v>0</v>
      </c>
      <c r="C5" s="24" t="s">
        <v>8</v>
      </c>
      <c r="D5" s="25">
        <f>Dati!C14</f>
        <v>0</v>
      </c>
      <c r="E5" s="26" t="s">
        <v>1</v>
      </c>
      <c r="F5" s="23" t="s">
        <v>9</v>
      </c>
      <c r="G5" s="27" t="s">
        <v>12</v>
      </c>
      <c r="H5" s="23" t="s">
        <v>3</v>
      </c>
      <c r="I5" s="24" t="s">
        <v>8</v>
      </c>
      <c r="J5" s="28">
        <f>Dati!C12</f>
        <v>-2</v>
      </c>
      <c r="K5" s="29" t="s">
        <v>10</v>
      </c>
      <c r="L5" s="22"/>
      <c r="M5" s="22"/>
      <c r="N5" s="22"/>
      <c r="O5" s="22"/>
    </row>
    <row r="6" spans="1:15" ht="13.5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" thickBot="1">
      <c r="A7" s="22"/>
      <c r="B7" s="23" t="s">
        <v>0</v>
      </c>
      <c r="C7" s="24" t="s">
        <v>1</v>
      </c>
      <c r="D7" s="25">
        <f>Dati!C4</f>
        <v>1</v>
      </c>
      <c r="E7" s="21" t="s">
        <v>11</v>
      </c>
      <c r="F7" s="24" t="s">
        <v>2</v>
      </c>
      <c r="G7" s="25">
        <f>Dati!C6</f>
        <v>2</v>
      </c>
      <c r="H7" s="21" t="s">
        <v>3</v>
      </c>
      <c r="I7" s="24" t="s">
        <v>2</v>
      </c>
      <c r="J7" s="25">
        <f>Dati!C8</f>
        <v>4</v>
      </c>
      <c r="K7" s="22"/>
      <c r="L7" s="22"/>
      <c r="M7" s="22"/>
      <c r="N7" s="22"/>
      <c r="O7" s="22"/>
    </row>
    <row r="8" spans="1:15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 thickBot="1">
      <c r="A11" s="22"/>
      <c r="B11" s="23" t="s">
        <v>0</v>
      </c>
      <c r="C11" s="23" t="s">
        <v>1</v>
      </c>
      <c r="D11" s="23" t="s">
        <v>13</v>
      </c>
      <c r="E11" s="24" t="s">
        <v>8</v>
      </c>
      <c r="F11" s="30">
        <f>J5</f>
        <v>-2</v>
      </c>
      <c r="G11" s="31" t="s">
        <v>9</v>
      </c>
      <c r="H11" s="24" t="s">
        <v>2</v>
      </c>
      <c r="I11" s="32">
        <f>D5</f>
        <v>0</v>
      </c>
      <c r="J11" s="22"/>
      <c r="K11" s="22"/>
      <c r="L11" s="22"/>
      <c r="M11" s="22"/>
      <c r="N11" s="22"/>
      <c r="O11" s="22"/>
    </row>
    <row r="12" spans="1:15" ht="13.5" thickBo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5" thickBot="1">
      <c r="A13" s="22"/>
      <c r="B13" s="23" t="s">
        <v>13</v>
      </c>
      <c r="C13" s="24" t="s">
        <v>8</v>
      </c>
      <c r="D13" s="30">
        <f>F11</f>
        <v>-2</v>
      </c>
      <c r="E13" s="31" t="s">
        <v>9</v>
      </c>
      <c r="F13" s="24" t="s">
        <v>2</v>
      </c>
      <c r="G13" s="32">
        <f>I11</f>
        <v>0</v>
      </c>
      <c r="H13" s="26" t="s">
        <v>1</v>
      </c>
      <c r="I13" s="33">
        <f>D7</f>
        <v>1</v>
      </c>
      <c r="J13" s="21" t="s">
        <v>11</v>
      </c>
      <c r="K13" s="24" t="s">
        <v>2</v>
      </c>
      <c r="L13" s="33">
        <f>G7</f>
        <v>2</v>
      </c>
      <c r="M13" s="21" t="s">
        <v>3</v>
      </c>
      <c r="N13" s="24" t="s">
        <v>2</v>
      </c>
      <c r="O13" s="33">
        <f>J7</f>
        <v>4</v>
      </c>
    </row>
    <row r="14" spans="1:15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2"/>
      <c r="B15" s="34" t="s">
        <v>14</v>
      </c>
      <c r="C15" s="3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 thickBo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 thickBot="1">
      <c r="A18" s="22"/>
      <c r="B18" s="23" t="s">
        <v>7</v>
      </c>
      <c r="C18" s="24" t="s">
        <v>1</v>
      </c>
      <c r="D18" s="35">
        <f>Dati!C4*Dati!C12^2+Dati!C6*Dati!C12+Dati!C8</f>
        <v>4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2"/>
      <c r="B19" s="22"/>
      <c r="C19" s="22"/>
      <c r="D19" s="22"/>
      <c r="E19" s="22"/>
      <c r="F19" s="22"/>
      <c r="G19" s="36"/>
      <c r="H19" s="37"/>
      <c r="I19" s="37"/>
      <c r="J19" s="37"/>
      <c r="K19" s="37"/>
      <c r="L19" s="22"/>
      <c r="M19" s="22"/>
      <c r="N19" s="22"/>
      <c r="O19" s="22"/>
    </row>
    <row r="20" spans="1:15" ht="13.5" thickBot="1">
      <c r="A20" s="22"/>
      <c r="B20" s="22"/>
      <c r="C20" s="22"/>
      <c r="D20" s="22"/>
      <c r="E20" s="22"/>
      <c r="F20" s="22"/>
      <c r="G20" s="37"/>
      <c r="H20" s="37"/>
      <c r="I20" s="37"/>
      <c r="J20" s="37"/>
      <c r="K20" s="37"/>
      <c r="L20" s="22"/>
      <c r="M20" s="22"/>
      <c r="N20" s="22"/>
      <c r="O20" s="22"/>
    </row>
    <row r="21" spans="1:15" ht="13.5" thickBot="1">
      <c r="A21" s="22"/>
      <c r="B21" s="23" t="s">
        <v>16</v>
      </c>
      <c r="C21" s="24" t="s">
        <v>1</v>
      </c>
      <c r="D21" s="38">
        <f>Dati!C6/(2*Dati!C4)</f>
        <v>1</v>
      </c>
      <c r="E21" s="38">
        <f>-D23/(4*Dati!C4)</f>
        <v>-4</v>
      </c>
      <c r="F21" s="22"/>
      <c r="G21" s="37"/>
      <c r="H21" s="37"/>
      <c r="I21" s="37"/>
      <c r="J21" s="37"/>
      <c r="K21" s="37"/>
      <c r="L21" s="22"/>
      <c r="M21" s="22"/>
      <c r="N21" s="22"/>
      <c r="O21" s="22"/>
    </row>
    <row r="22" spans="1:15" ht="13.5" thickBot="1">
      <c r="A22" s="22"/>
      <c r="B22" s="22"/>
      <c r="C22" s="22"/>
      <c r="D22" s="22"/>
      <c r="E22" s="22"/>
      <c r="F22" s="22"/>
      <c r="G22" s="37"/>
      <c r="H22" s="37"/>
      <c r="I22" s="37"/>
      <c r="J22" s="37"/>
      <c r="K22" s="37"/>
      <c r="L22" s="22"/>
      <c r="M22" s="22"/>
      <c r="N22" s="22"/>
      <c r="O22" s="22"/>
    </row>
    <row r="23" spans="1:15" ht="13.5" thickBot="1">
      <c r="A23" s="22"/>
      <c r="B23" s="23" t="s">
        <v>17</v>
      </c>
      <c r="C23" s="24" t="s">
        <v>1</v>
      </c>
      <c r="D23" s="38">
        <f>(Calcoli!$G$7+2*Calcoli!$D$7*Calcoli!$J$5)^2-(Calcoli!$G$7^2-4*Calcoli!$D$7*Calcoli!$J$7+4*Calcoli!$D$7*Calcoli!$D$5)</f>
        <v>16</v>
      </c>
      <c r="E23" s="22"/>
      <c r="F23" s="22"/>
      <c r="G23" s="22"/>
      <c r="H23" s="22"/>
      <c r="I23" s="22"/>
      <c r="J23" s="37"/>
      <c r="K23" s="37"/>
      <c r="L23" s="22"/>
      <c r="M23" s="22"/>
      <c r="N23" s="22"/>
      <c r="O23" s="22"/>
    </row>
    <row r="24" spans="1:15" ht="13.5" thickBot="1">
      <c r="A24" s="22"/>
      <c r="B24" s="22"/>
      <c r="C24" s="22"/>
      <c r="D24" s="22"/>
      <c r="E24" s="22"/>
      <c r="F24" s="22"/>
      <c r="G24" s="22"/>
      <c r="H24" s="22"/>
      <c r="I24" s="22"/>
      <c r="J24" s="37"/>
      <c r="K24" s="37"/>
      <c r="L24" s="22"/>
      <c r="M24" s="22"/>
      <c r="N24" s="22"/>
      <c r="O24" s="22"/>
    </row>
    <row r="25" spans="1:15" ht="16.5" thickBot="1">
      <c r="A25" s="22"/>
      <c r="B25" s="39" t="s">
        <v>15</v>
      </c>
      <c r="C25" s="40">
        <f>IF(D23&lt;0,"",Calcoli!$G$7+2*Calcoli!$D$7*Calcoli!$J$5+((Calcoli!$G$7+2*Calcoli!$D$7*Calcoli!$J$5)^2-(Calcoli!$G$7^2-4*Calcoli!$D$7*Calcoli!$J$7+4*Calcoli!$D$7*Calcoli!$D$5))^(1/2))</f>
        <v>2</v>
      </c>
      <c r="D25" s="22"/>
      <c r="E25" s="22"/>
      <c r="F25" s="22"/>
      <c r="G25" s="22"/>
      <c r="H25" s="22"/>
      <c r="I25" s="22"/>
      <c r="J25" s="37"/>
      <c r="K25" s="37"/>
      <c r="L25" s="22"/>
      <c r="M25" s="22"/>
      <c r="N25" s="22"/>
      <c r="O25" s="22"/>
    </row>
    <row r="26" spans="1:15" ht="16.5" thickBot="1">
      <c r="A26" s="22"/>
      <c r="B26" s="39" t="s">
        <v>18</v>
      </c>
      <c r="C26" s="41">
        <f>IF(D23&lt;0,"",Calcoli!$G$7+2*Calcoli!$D$7*Calcoli!$J$5-((Calcoli!$G$7+2*Calcoli!$D$7*Calcoli!$J$5)^2-(Calcoli!$G$7^2-4*Calcoli!$D$7*Calcoli!$J$7+4*Calcoli!$D$7*Calcoli!$D$5))^(1/2))</f>
        <v>-6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</sheetData>
  <sheetProtection password="D029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6" max="6" width="10.28125" style="0" customWidth="1"/>
  </cols>
  <sheetData>
    <row r="1" spans="1:12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2"/>
      <c r="B2" s="22"/>
      <c r="C2" s="22"/>
      <c r="D2" s="22"/>
      <c r="E2" s="42" t="s">
        <v>27</v>
      </c>
      <c r="F2" s="42">
        <f>-(Calcoli!$C$25*Dati!$C$12)+Dati!$C$14</f>
        <v>4</v>
      </c>
      <c r="G2" s="22"/>
      <c r="H2" s="42" t="s">
        <v>27</v>
      </c>
      <c r="I2" s="42">
        <f>-(Calcoli!C26*Dati!C12)+Dati!C14</f>
        <v>-12</v>
      </c>
      <c r="J2" s="22"/>
      <c r="K2" s="22"/>
      <c r="L2" s="22"/>
    </row>
    <row r="3" spans="1:12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22"/>
      <c r="B4" s="42" t="s">
        <v>19</v>
      </c>
      <c r="C4" s="42">
        <f>(MIN(Calcoli!$D$21,Dati!$C$12))-5</f>
        <v>-7</v>
      </c>
      <c r="D4" s="22"/>
      <c r="E4" s="42" t="s">
        <v>19</v>
      </c>
      <c r="F4" s="42">
        <f>Dati!C12-5</f>
        <v>-7</v>
      </c>
      <c r="G4" s="22"/>
      <c r="H4" s="42" t="s">
        <v>19</v>
      </c>
      <c r="I4" s="42">
        <f>Dati!C12-5</f>
        <v>-7</v>
      </c>
      <c r="J4" s="22"/>
      <c r="K4" s="22"/>
      <c r="L4" s="22"/>
    </row>
    <row r="5" spans="1:12" ht="12.75">
      <c r="A5" s="22"/>
      <c r="B5" s="42" t="s">
        <v>20</v>
      </c>
      <c r="C5" s="42">
        <f>(MAX(Calcoli!$D$21,Dati!$C$12))+5</f>
        <v>6</v>
      </c>
      <c r="D5" s="22"/>
      <c r="E5" s="42" t="s">
        <v>20</v>
      </c>
      <c r="F5" s="42">
        <f>$C$5</f>
        <v>6</v>
      </c>
      <c r="G5" s="22"/>
      <c r="H5" s="42" t="s">
        <v>20</v>
      </c>
      <c r="I5" s="42">
        <f>$C$5</f>
        <v>6</v>
      </c>
      <c r="J5" s="22"/>
      <c r="K5" s="22"/>
      <c r="L5" s="22"/>
    </row>
    <row r="6" spans="1:12" ht="12.75">
      <c r="A6" s="22"/>
      <c r="B6" s="42" t="s">
        <v>21</v>
      </c>
      <c r="C6" s="42">
        <v>100</v>
      </c>
      <c r="D6" s="22"/>
      <c r="E6" s="42" t="s">
        <v>21</v>
      </c>
      <c r="F6" s="42">
        <v>100</v>
      </c>
      <c r="G6" s="22"/>
      <c r="H6" s="42" t="s">
        <v>21</v>
      </c>
      <c r="I6" s="42">
        <v>100</v>
      </c>
      <c r="J6" s="22"/>
      <c r="K6" s="22"/>
      <c r="L6" s="22"/>
    </row>
    <row r="7" spans="1:12" ht="12.75">
      <c r="A7" s="22"/>
      <c r="B7" s="42" t="s">
        <v>22</v>
      </c>
      <c r="C7" s="42">
        <f>($C$5-$C$4)/$C$6</f>
        <v>0.13</v>
      </c>
      <c r="D7" s="22"/>
      <c r="E7" s="42" t="s">
        <v>22</v>
      </c>
      <c r="F7" s="42">
        <f>($C$5-$C$4)/$C$6</f>
        <v>0.13</v>
      </c>
      <c r="G7" s="22"/>
      <c r="H7" s="42" t="s">
        <v>22</v>
      </c>
      <c r="I7" s="42">
        <f>($C$5-$C$4)/$C$6</f>
        <v>0.13</v>
      </c>
      <c r="J7" s="22"/>
      <c r="K7" s="22"/>
      <c r="L7" s="22"/>
    </row>
    <row r="8" spans="1:12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>
      <c r="A9" s="22"/>
      <c r="B9" s="22"/>
      <c r="C9" s="22"/>
      <c r="D9" s="22"/>
      <c r="E9" s="42" t="s">
        <v>28</v>
      </c>
      <c r="F9" s="22"/>
      <c r="G9" s="22"/>
      <c r="H9" s="42" t="s">
        <v>29</v>
      </c>
      <c r="I9" s="22"/>
      <c r="J9" s="22"/>
      <c r="K9" s="22"/>
      <c r="L9" s="22"/>
    </row>
    <row r="10" spans="1:12" ht="12.75">
      <c r="A10" s="22"/>
      <c r="B10" s="42" t="s">
        <v>3</v>
      </c>
      <c r="C10" s="42" t="s">
        <v>0</v>
      </c>
      <c r="D10" s="22"/>
      <c r="E10" s="42" t="s">
        <v>3</v>
      </c>
      <c r="F10" s="42" t="s">
        <v>0</v>
      </c>
      <c r="G10" s="22"/>
      <c r="H10" s="42" t="s">
        <v>3</v>
      </c>
      <c r="I10" s="42" t="s">
        <v>0</v>
      </c>
      <c r="J10" s="22"/>
      <c r="K10" s="22"/>
      <c r="L10" s="22"/>
    </row>
    <row r="11" spans="1:12" ht="12.75">
      <c r="A11" s="22"/>
      <c r="B11" s="42">
        <f>C4</f>
        <v>-7</v>
      </c>
      <c r="C11" s="42">
        <f>Dati!$C$4*B11^2+Dati!$C$6*B11+Dati!$C$8</f>
        <v>39</v>
      </c>
      <c r="D11" s="22"/>
      <c r="E11" s="42">
        <f>IF(Dati!C4=0,0,F4)</f>
        <v>-7</v>
      </c>
      <c r="F11" s="42">
        <f>(Calcoli!$C$25*'Tabella XY'!E11)+'Tabella XY'!$F$2</f>
        <v>-10</v>
      </c>
      <c r="G11" s="22"/>
      <c r="H11" s="42" t="b">
        <f>IF(Dati!C4=0,I4)</f>
        <v>0</v>
      </c>
      <c r="I11" s="42">
        <f>(Calcoli!$C$26*'Tabella XY'!H11)+'Tabella XY'!$I$2</f>
        <v>-12</v>
      </c>
      <c r="J11" s="22"/>
      <c r="K11" s="22"/>
      <c r="L11" s="22"/>
    </row>
    <row r="12" spans="1:12" ht="12.75">
      <c r="A12" s="22"/>
      <c r="B12" s="42">
        <f>B11+$C$7</f>
        <v>-6.87</v>
      </c>
      <c r="C12" s="42">
        <f>Dati!$C$4*B12^2+Dati!$C$6*B12+Dati!$C$8</f>
        <v>37.4569</v>
      </c>
      <c r="D12" s="22"/>
      <c r="E12" s="42">
        <f>E11+$F$7</f>
        <v>-6.87</v>
      </c>
      <c r="F12" s="42">
        <f>(Calcoli!$C$25*'Tabella XY'!E12)+'Tabella XY'!$F$2</f>
        <v>-9.74</v>
      </c>
      <c r="G12" s="22"/>
      <c r="H12" s="42">
        <f>H11+$F$7</f>
        <v>0.13</v>
      </c>
      <c r="I12" s="42">
        <f>(Calcoli!$C$26*'Tabella XY'!H12)+'Tabella XY'!$I$2</f>
        <v>-12.78</v>
      </c>
      <c r="J12" s="22"/>
      <c r="K12" s="22"/>
      <c r="L12" s="22"/>
    </row>
    <row r="13" spans="1:12" ht="12.75">
      <c r="A13" s="22"/>
      <c r="B13" s="42">
        <f aca="true" t="shared" si="0" ref="B13:B43">B12+$C$7</f>
        <v>-6.74</v>
      </c>
      <c r="C13" s="42">
        <f>Dati!$C$4*B13^2+Dati!$C$6*B13+Dati!$C$8</f>
        <v>35.94760000000001</v>
      </c>
      <c r="D13" s="22"/>
      <c r="E13" s="42">
        <f aca="true" t="shared" si="1" ref="E13:E76">E12+$F$7</f>
        <v>-6.74</v>
      </c>
      <c r="F13" s="42">
        <f>(Calcoli!$C$25*'Tabella XY'!E13)+'Tabella XY'!$F$2</f>
        <v>-9.48</v>
      </c>
      <c r="G13" s="22"/>
      <c r="H13" s="42">
        <f aca="true" t="shared" si="2" ref="H13:H76">H12+$F$7</f>
        <v>0.26</v>
      </c>
      <c r="I13" s="42">
        <f>(Calcoli!$C$26*'Tabella XY'!H13)+'Tabella XY'!$I$2</f>
        <v>-13.56</v>
      </c>
      <c r="J13" s="22"/>
      <c r="K13" s="22"/>
      <c r="L13" s="22"/>
    </row>
    <row r="14" spans="1:12" ht="12.75">
      <c r="A14" s="22"/>
      <c r="B14" s="42">
        <f t="shared" si="0"/>
        <v>-6.61</v>
      </c>
      <c r="C14" s="42">
        <f>Dati!$C$4*B14^2+Dati!$C$6*B14+Dati!$C$8</f>
        <v>34.472100000000005</v>
      </c>
      <c r="D14" s="22"/>
      <c r="E14" s="42">
        <f t="shared" si="1"/>
        <v>-6.61</v>
      </c>
      <c r="F14" s="42">
        <f>(Calcoli!$C$25*'Tabella XY'!E14)+'Tabella XY'!$F$2</f>
        <v>-9.22</v>
      </c>
      <c r="G14" s="22"/>
      <c r="H14" s="42">
        <f t="shared" si="2"/>
        <v>0.39</v>
      </c>
      <c r="I14" s="42">
        <f>(Calcoli!$C$26*'Tabella XY'!H14)+'Tabella XY'!$I$2</f>
        <v>-14.34</v>
      </c>
      <c r="J14" s="22"/>
      <c r="K14" s="22"/>
      <c r="L14" s="22"/>
    </row>
    <row r="15" spans="1:12" ht="12.75">
      <c r="A15" s="22"/>
      <c r="B15" s="42">
        <f t="shared" si="0"/>
        <v>-6.48</v>
      </c>
      <c r="C15" s="42">
        <f>Dati!$C$4*B15^2+Dati!$C$6*B15+Dati!$C$8</f>
        <v>33.03040000000001</v>
      </c>
      <c r="D15" s="22"/>
      <c r="E15" s="42">
        <f t="shared" si="1"/>
        <v>-6.48</v>
      </c>
      <c r="F15" s="42">
        <f>(Calcoli!$C$25*'Tabella XY'!E15)+'Tabella XY'!$F$2</f>
        <v>-8.96</v>
      </c>
      <c r="G15" s="22"/>
      <c r="H15" s="42">
        <f t="shared" si="2"/>
        <v>0.52</v>
      </c>
      <c r="I15" s="42">
        <f>(Calcoli!$C$26*'Tabella XY'!H15)+'Tabella XY'!$I$2</f>
        <v>-15.120000000000001</v>
      </c>
      <c r="J15" s="22"/>
      <c r="K15" s="22"/>
      <c r="L15" s="22"/>
    </row>
    <row r="16" spans="1:12" ht="12.75">
      <c r="A16" s="22"/>
      <c r="B16" s="42">
        <f t="shared" si="0"/>
        <v>-6.3500000000000005</v>
      </c>
      <c r="C16" s="42">
        <f>Dati!$C$4*B16^2+Dati!$C$6*B16+Dati!$C$8</f>
        <v>31.622500000000002</v>
      </c>
      <c r="D16" s="22"/>
      <c r="E16" s="42">
        <f t="shared" si="1"/>
        <v>-6.3500000000000005</v>
      </c>
      <c r="F16" s="42">
        <f>(Calcoli!$C$25*'Tabella XY'!E16)+'Tabella XY'!$F$2</f>
        <v>-8.700000000000001</v>
      </c>
      <c r="G16" s="22"/>
      <c r="H16" s="42">
        <f t="shared" si="2"/>
        <v>0.65</v>
      </c>
      <c r="I16" s="42">
        <f>(Calcoli!$C$26*'Tabella XY'!H16)+'Tabella XY'!$I$2</f>
        <v>-15.9</v>
      </c>
      <c r="J16" s="22"/>
      <c r="K16" s="22"/>
      <c r="L16" s="22"/>
    </row>
    <row r="17" spans="1:12" ht="12.75">
      <c r="A17" s="22"/>
      <c r="B17" s="42">
        <f t="shared" si="0"/>
        <v>-6.220000000000001</v>
      </c>
      <c r="C17" s="42">
        <f>Dati!$C$4*B17^2+Dati!$C$6*B17+Dati!$C$8</f>
        <v>30.248400000000007</v>
      </c>
      <c r="D17" s="22"/>
      <c r="E17" s="42">
        <f t="shared" si="1"/>
        <v>-6.220000000000001</v>
      </c>
      <c r="F17" s="42">
        <f>(Calcoli!$C$25*'Tabella XY'!E17)+'Tabella XY'!$F$2</f>
        <v>-8.440000000000001</v>
      </c>
      <c r="G17" s="22"/>
      <c r="H17" s="42">
        <f t="shared" si="2"/>
        <v>0.78</v>
      </c>
      <c r="I17" s="42">
        <f>(Calcoli!$C$26*'Tabella XY'!H17)+'Tabella XY'!$I$2</f>
        <v>-16.68</v>
      </c>
      <c r="J17" s="22"/>
      <c r="K17" s="22"/>
      <c r="L17" s="22"/>
    </row>
    <row r="18" spans="1:12" ht="12.75">
      <c r="A18" s="22"/>
      <c r="B18" s="42">
        <f t="shared" si="0"/>
        <v>-6.090000000000001</v>
      </c>
      <c r="C18" s="42">
        <f>Dati!$C$4*B18^2+Dati!$C$6*B18+Dati!$C$8</f>
        <v>28.90810000000001</v>
      </c>
      <c r="D18" s="22"/>
      <c r="E18" s="42">
        <f t="shared" si="1"/>
        <v>-6.090000000000001</v>
      </c>
      <c r="F18" s="42">
        <f>(Calcoli!$C$25*'Tabella XY'!E18)+'Tabella XY'!$F$2</f>
        <v>-8.180000000000001</v>
      </c>
      <c r="G18" s="22"/>
      <c r="H18" s="42">
        <f t="shared" si="2"/>
        <v>0.91</v>
      </c>
      <c r="I18" s="42">
        <f>(Calcoli!$C$26*'Tabella XY'!H18)+'Tabella XY'!$I$2</f>
        <v>-17.46</v>
      </c>
      <c r="J18" s="22"/>
      <c r="K18" s="22"/>
      <c r="L18" s="22"/>
    </row>
    <row r="19" spans="1:12" ht="12.75">
      <c r="A19" s="22"/>
      <c r="B19" s="42">
        <f t="shared" si="0"/>
        <v>-5.960000000000001</v>
      </c>
      <c r="C19" s="42">
        <f>Dati!$C$4*B19^2+Dati!$C$6*B19+Dati!$C$8</f>
        <v>27.601600000000012</v>
      </c>
      <c r="D19" s="22"/>
      <c r="E19" s="42">
        <f t="shared" si="1"/>
        <v>-5.960000000000001</v>
      </c>
      <c r="F19" s="42">
        <f>(Calcoli!$C$25*'Tabella XY'!E19)+'Tabella XY'!$F$2</f>
        <v>-7.920000000000002</v>
      </c>
      <c r="G19" s="22"/>
      <c r="H19" s="42">
        <f t="shared" si="2"/>
        <v>1.04</v>
      </c>
      <c r="I19" s="42">
        <f>(Calcoli!$C$26*'Tabella XY'!H19)+'Tabella XY'!$I$2</f>
        <v>-18.240000000000002</v>
      </c>
      <c r="J19" s="22"/>
      <c r="K19" s="22"/>
      <c r="L19" s="22"/>
    </row>
    <row r="20" spans="1:12" ht="12.75">
      <c r="A20" s="22"/>
      <c r="B20" s="42">
        <f t="shared" si="0"/>
        <v>-5.830000000000001</v>
      </c>
      <c r="C20" s="42">
        <f>Dati!$C$4*B20^2+Dati!$C$6*B20+Dati!$C$8</f>
        <v>26.328900000000004</v>
      </c>
      <c r="D20" s="22"/>
      <c r="E20" s="42">
        <f t="shared" si="1"/>
        <v>-5.830000000000001</v>
      </c>
      <c r="F20" s="42">
        <f>(Calcoli!$C$25*'Tabella XY'!E20)+'Tabella XY'!$F$2</f>
        <v>-7.660000000000002</v>
      </c>
      <c r="G20" s="22"/>
      <c r="H20" s="42">
        <f t="shared" si="2"/>
        <v>1.17</v>
      </c>
      <c r="I20" s="42">
        <f>(Calcoli!$C$26*'Tabella XY'!H20)+'Tabella XY'!$I$2</f>
        <v>-19.02</v>
      </c>
      <c r="J20" s="22"/>
      <c r="K20" s="22"/>
      <c r="L20" s="22"/>
    </row>
    <row r="21" spans="1:12" ht="12.75">
      <c r="A21" s="22"/>
      <c r="B21" s="42">
        <f t="shared" si="0"/>
        <v>-5.700000000000001</v>
      </c>
      <c r="C21" s="42">
        <f>Dati!$C$4*B21^2+Dati!$C$6*B21+Dati!$C$8</f>
        <v>25.090000000000007</v>
      </c>
      <c r="D21" s="22"/>
      <c r="E21" s="42">
        <f t="shared" si="1"/>
        <v>-5.700000000000001</v>
      </c>
      <c r="F21" s="42">
        <f>(Calcoli!$C$25*'Tabella XY'!E21)+'Tabella XY'!$F$2</f>
        <v>-7.400000000000002</v>
      </c>
      <c r="G21" s="22"/>
      <c r="H21" s="42">
        <f t="shared" si="2"/>
        <v>1.2999999999999998</v>
      </c>
      <c r="I21" s="42">
        <f>(Calcoli!$C$26*'Tabella XY'!H21)+'Tabella XY'!$I$2</f>
        <v>-19.799999999999997</v>
      </c>
      <c r="J21" s="22"/>
      <c r="K21" s="22"/>
      <c r="L21" s="22"/>
    </row>
    <row r="22" spans="1:12" ht="12.75">
      <c r="A22" s="22"/>
      <c r="B22" s="42">
        <f t="shared" si="0"/>
        <v>-5.570000000000001</v>
      </c>
      <c r="C22" s="42">
        <f>Dati!$C$4*B22^2+Dati!$C$6*B22+Dati!$C$8</f>
        <v>23.88490000000001</v>
      </c>
      <c r="D22" s="22"/>
      <c r="E22" s="42">
        <f t="shared" si="1"/>
        <v>-5.570000000000001</v>
      </c>
      <c r="F22" s="42">
        <f>(Calcoli!$C$25*'Tabella XY'!E22)+'Tabella XY'!$F$2</f>
        <v>-7.140000000000002</v>
      </c>
      <c r="G22" s="22"/>
      <c r="H22" s="42">
        <f t="shared" si="2"/>
        <v>1.4299999999999997</v>
      </c>
      <c r="I22" s="42">
        <f>(Calcoli!$C$26*'Tabella XY'!H22)+'Tabella XY'!$I$2</f>
        <v>-20.58</v>
      </c>
      <c r="J22" s="22"/>
      <c r="K22" s="22"/>
      <c r="L22" s="22"/>
    </row>
    <row r="23" spans="1:12" ht="12.75">
      <c r="A23" s="22"/>
      <c r="B23" s="42">
        <f t="shared" si="0"/>
        <v>-5.440000000000001</v>
      </c>
      <c r="C23" s="42">
        <f>Dati!$C$4*B23^2+Dati!$C$6*B23+Dati!$C$8</f>
        <v>22.71360000000001</v>
      </c>
      <c r="D23" s="22"/>
      <c r="E23" s="42">
        <f t="shared" si="1"/>
        <v>-5.440000000000001</v>
      </c>
      <c r="F23" s="42">
        <f>(Calcoli!$C$25*'Tabella XY'!E23)+'Tabella XY'!$F$2</f>
        <v>-6.880000000000003</v>
      </c>
      <c r="G23" s="22"/>
      <c r="H23" s="42">
        <f t="shared" si="2"/>
        <v>1.5599999999999996</v>
      </c>
      <c r="I23" s="42">
        <f>(Calcoli!$C$26*'Tabella XY'!H23)+'Tabella XY'!$I$2</f>
        <v>-21.36</v>
      </c>
      <c r="J23" s="22"/>
      <c r="K23" s="22"/>
      <c r="L23" s="22"/>
    </row>
    <row r="24" spans="1:12" ht="12.75">
      <c r="A24" s="22"/>
      <c r="B24" s="42">
        <f t="shared" si="0"/>
        <v>-5.310000000000001</v>
      </c>
      <c r="C24" s="42">
        <f>Dati!$C$4*B24^2+Dati!$C$6*B24+Dati!$C$8</f>
        <v>21.57610000000001</v>
      </c>
      <c r="D24" s="22"/>
      <c r="E24" s="42">
        <f t="shared" si="1"/>
        <v>-5.310000000000001</v>
      </c>
      <c r="F24" s="42">
        <f>(Calcoli!$C$25*'Tabella XY'!E24)+'Tabella XY'!$F$2</f>
        <v>-6.620000000000003</v>
      </c>
      <c r="G24" s="22"/>
      <c r="H24" s="42">
        <f t="shared" si="2"/>
        <v>1.6899999999999995</v>
      </c>
      <c r="I24" s="42">
        <f>(Calcoli!$C$26*'Tabella XY'!H24)+'Tabella XY'!$I$2</f>
        <v>-22.139999999999997</v>
      </c>
      <c r="J24" s="22"/>
      <c r="K24" s="22"/>
      <c r="L24" s="22"/>
    </row>
    <row r="25" spans="1:12" ht="12.75">
      <c r="A25" s="22"/>
      <c r="B25" s="42">
        <f t="shared" si="0"/>
        <v>-5.1800000000000015</v>
      </c>
      <c r="C25" s="42">
        <f>Dati!$C$4*B25^2+Dati!$C$6*B25+Dati!$C$8</f>
        <v>20.47240000000001</v>
      </c>
      <c r="D25" s="22"/>
      <c r="E25" s="42">
        <f t="shared" si="1"/>
        <v>-5.1800000000000015</v>
      </c>
      <c r="F25" s="42">
        <f>(Calcoli!$C$25*'Tabella XY'!E25)+'Tabella XY'!$F$2</f>
        <v>-6.360000000000003</v>
      </c>
      <c r="G25" s="22"/>
      <c r="H25" s="42">
        <f t="shared" si="2"/>
        <v>1.8199999999999994</v>
      </c>
      <c r="I25" s="42">
        <f>(Calcoli!$C$26*'Tabella XY'!H25)+'Tabella XY'!$I$2</f>
        <v>-22.919999999999995</v>
      </c>
      <c r="J25" s="22"/>
      <c r="K25" s="22"/>
      <c r="L25" s="22"/>
    </row>
    <row r="26" spans="1:12" ht="12.75">
      <c r="A26" s="22"/>
      <c r="B26" s="42">
        <f t="shared" si="0"/>
        <v>-5.050000000000002</v>
      </c>
      <c r="C26" s="42">
        <f>Dati!$C$4*B26^2+Dati!$C$6*B26+Dati!$C$8</f>
        <v>19.40250000000001</v>
      </c>
      <c r="D26" s="22"/>
      <c r="E26" s="42">
        <f t="shared" si="1"/>
        <v>-5.050000000000002</v>
      </c>
      <c r="F26" s="42">
        <f>(Calcoli!$C$25*'Tabella XY'!E26)+'Tabella XY'!$F$2</f>
        <v>-6.100000000000003</v>
      </c>
      <c r="G26" s="22"/>
      <c r="H26" s="42">
        <f t="shared" si="2"/>
        <v>1.9499999999999993</v>
      </c>
      <c r="I26" s="42">
        <f>(Calcoli!$C$26*'Tabella XY'!H26)+'Tabella XY'!$I$2</f>
        <v>-23.699999999999996</v>
      </c>
      <c r="J26" s="22"/>
      <c r="K26" s="22"/>
      <c r="L26" s="22"/>
    </row>
    <row r="27" spans="1:12" ht="12.75">
      <c r="A27" s="22"/>
      <c r="B27" s="42">
        <f t="shared" si="0"/>
        <v>-4.920000000000002</v>
      </c>
      <c r="C27" s="42">
        <f>Dati!$C$4*B27^2+Dati!$C$6*B27+Dati!$C$8</f>
        <v>18.366400000000013</v>
      </c>
      <c r="D27" s="22"/>
      <c r="E27" s="42">
        <f t="shared" si="1"/>
        <v>-4.920000000000002</v>
      </c>
      <c r="F27" s="42">
        <f>(Calcoli!$C$25*'Tabella XY'!E27)+'Tabella XY'!$F$2</f>
        <v>-5.840000000000003</v>
      </c>
      <c r="G27" s="22"/>
      <c r="H27" s="42">
        <f t="shared" si="2"/>
        <v>2.079999999999999</v>
      </c>
      <c r="I27" s="42">
        <f>(Calcoli!$C$26*'Tabella XY'!H27)+'Tabella XY'!$I$2</f>
        <v>-24.479999999999997</v>
      </c>
      <c r="J27" s="22"/>
      <c r="K27" s="22"/>
      <c r="L27" s="22"/>
    </row>
    <row r="28" spans="1:12" ht="12.75">
      <c r="A28" s="22"/>
      <c r="B28" s="42">
        <f t="shared" si="0"/>
        <v>-4.790000000000002</v>
      </c>
      <c r="C28" s="42">
        <f>Dati!$C$4*B28^2+Dati!$C$6*B28+Dati!$C$8</f>
        <v>17.364100000000015</v>
      </c>
      <c r="D28" s="22"/>
      <c r="E28" s="42">
        <f t="shared" si="1"/>
        <v>-4.790000000000002</v>
      </c>
      <c r="F28" s="42">
        <f>(Calcoli!$C$25*'Tabella XY'!E28)+'Tabella XY'!$F$2</f>
        <v>-5.580000000000004</v>
      </c>
      <c r="G28" s="22"/>
      <c r="H28" s="42">
        <f t="shared" si="2"/>
        <v>2.209999999999999</v>
      </c>
      <c r="I28" s="42">
        <f>(Calcoli!$C$26*'Tabella XY'!H28)+'Tabella XY'!$I$2</f>
        <v>-25.259999999999994</v>
      </c>
      <c r="J28" s="22"/>
      <c r="K28" s="22"/>
      <c r="L28" s="22"/>
    </row>
    <row r="29" spans="1:12" ht="12.75">
      <c r="A29" s="22"/>
      <c r="B29" s="42">
        <f t="shared" si="0"/>
        <v>-4.660000000000002</v>
      </c>
      <c r="C29" s="42">
        <f>Dati!$C$4*B29^2+Dati!$C$6*B29+Dati!$C$8</f>
        <v>16.395600000000012</v>
      </c>
      <c r="D29" s="22"/>
      <c r="E29" s="42">
        <f t="shared" si="1"/>
        <v>-4.660000000000002</v>
      </c>
      <c r="F29" s="42">
        <f>(Calcoli!$C$25*'Tabella XY'!E29)+'Tabella XY'!$F$2</f>
        <v>-5.320000000000004</v>
      </c>
      <c r="G29" s="22"/>
      <c r="H29" s="42">
        <f t="shared" si="2"/>
        <v>2.339999999999999</v>
      </c>
      <c r="I29" s="42">
        <f>(Calcoli!$C$26*'Tabella XY'!H29)+'Tabella XY'!$I$2</f>
        <v>-26.039999999999992</v>
      </c>
      <c r="J29" s="22"/>
      <c r="K29" s="22"/>
      <c r="L29" s="22"/>
    </row>
    <row r="30" spans="1:12" ht="12.75">
      <c r="A30" s="22"/>
      <c r="B30" s="42">
        <f t="shared" si="0"/>
        <v>-4.530000000000002</v>
      </c>
      <c r="C30" s="42">
        <f>Dati!$C$4*B30^2+Dati!$C$6*B30+Dati!$C$8</f>
        <v>15.460900000000015</v>
      </c>
      <c r="D30" s="22"/>
      <c r="E30" s="42">
        <f t="shared" si="1"/>
        <v>-4.530000000000002</v>
      </c>
      <c r="F30" s="42">
        <f>(Calcoli!$C$25*'Tabella XY'!E30)+'Tabella XY'!$F$2</f>
        <v>-5.060000000000004</v>
      </c>
      <c r="G30" s="22"/>
      <c r="H30" s="42">
        <f t="shared" si="2"/>
        <v>2.469999999999999</v>
      </c>
      <c r="I30" s="42">
        <f>(Calcoli!$C$26*'Tabella XY'!H30)+'Tabella XY'!$I$2</f>
        <v>-26.819999999999993</v>
      </c>
      <c r="J30" s="22"/>
      <c r="K30" s="22"/>
      <c r="L30" s="22"/>
    </row>
    <row r="31" spans="1:12" ht="12.75">
      <c r="A31" s="22"/>
      <c r="B31" s="42">
        <f t="shared" si="0"/>
        <v>-4.400000000000002</v>
      </c>
      <c r="C31" s="42">
        <f>Dati!$C$4*B31^2+Dati!$C$6*B31+Dati!$C$8</f>
        <v>14.560000000000013</v>
      </c>
      <c r="D31" s="22"/>
      <c r="E31" s="42">
        <f t="shared" si="1"/>
        <v>-4.400000000000002</v>
      </c>
      <c r="F31" s="42">
        <f>(Calcoli!$C$25*'Tabella XY'!E31)+'Tabella XY'!$F$2</f>
        <v>-4.800000000000004</v>
      </c>
      <c r="G31" s="22"/>
      <c r="H31" s="42">
        <f t="shared" si="2"/>
        <v>2.5999999999999988</v>
      </c>
      <c r="I31" s="42">
        <f>(Calcoli!$C$26*'Tabella XY'!H31)+'Tabella XY'!$I$2</f>
        <v>-27.599999999999994</v>
      </c>
      <c r="J31" s="22"/>
      <c r="K31" s="22"/>
      <c r="L31" s="22"/>
    </row>
    <row r="32" spans="1:12" ht="12.75">
      <c r="A32" s="22"/>
      <c r="B32" s="42">
        <f t="shared" si="0"/>
        <v>-4.270000000000002</v>
      </c>
      <c r="C32" s="42">
        <f>Dati!$C$4*B32^2+Dati!$C$6*B32+Dati!$C$8</f>
        <v>13.692900000000014</v>
      </c>
      <c r="D32" s="22"/>
      <c r="E32" s="42">
        <f t="shared" si="1"/>
        <v>-4.270000000000002</v>
      </c>
      <c r="F32" s="42">
        <f>(Calcoli!$C$25*'Tabella XY'!E32)+'Tabella XY'!$F$2</f>
        <v>-4.5400000000000045</v>
      </c>
      <c r="G32" s="22"/>
      <c r="H32" s="42">
        <f t="shared" si="2"/>
        <v>2.7299999999999986</v>
      </c>
      <c r="I32" s="42">
        <f>(Calcoli!$C$26*'Tabella XY'!H32)+'Tabella XY'!$I$2</f>
        <v>-28.379999999999992</v>
      </c>
      <c r="J32" s="22"/>
      <c r="K32" s="22"/>
      <c r="L32" s="22"/>
    </row>
    <row r="33" spans="1:12" ht="12.75">
      <c r="A33" s="22"/>
      <c r="B33" s="42">
        <f t="shared" si="0"/>
        <v>-4.140000000000002</v>
      </c>
      <c r="C33" s="42">
        <f>Dati!$C$4*B33^2+Dati!$C$6*B33+Dati!$C$8</f>
        <v>12.859600000000015</v>
      </c>
      <c r="D33" s="22"/>
      <c r="E33" s="42">
        <f t="shared" si="1"/>
        <v>-4.140000000000002</v>
      </c>
      <c r="F33" s="42">
        <f>(Calcoli!$C$25*'Tabella XY'!E33)+'Tabella XY'!$F$2</f>
        <v>-4.280000000000005</v>
      </c>
      <c r="G33" s="22"/>
      <c r="H33" s="42">
        <f t="shared" si="2"/>
        <v>2.8599999999999985</v>
      </c>
      <c r="I33" s="42">
        <f>(Calcoli!$C$26*'Tabella XY'!H33)+'Tabella XY'!$I$2</f>
        <v>-29.15999999999999</v>
      </c>
      <c r="J33" s="22"/>
      <c r="K33" s="22"/>
      <c r="L33" s="22"/>
    </row>
    <row r="34" spans="1:12" ht="12.75">
      <c r="A34" s="22"/>
      <c r="B34" s="42">
        <f t="shared" si="0"/>
        <v>-4.0100000000000025</v>
      </c>
      <c r="C34" s="42">
        <f>Dati!$C$4*B34^2+Dati!$C$6*B34+Dati!$C$8</f>
        <v>12.060100000000014</v>
      </c>
      <c r="D34" s="22"/>
      <c r="E34" s="42">
        <f t="shared" si="1"/>
        <v>-4.0100000000000025</v>
      </c>
      <c r="F34" s="42">
        <f>(Calcoli!$C$25*'Tabella XY'!E34)+'Tabella XY'!$F$2</f>
        <v>-4.020000000000005</v>
      </c>
      <c r="G34" s="22"/>
      <c r="H34" s="42">
        <f t="shared" si="2"/>
        <v>2.9899999999999984</v>
      </c>
      <c r="I34" s="42">
        <f>(Calcoli!$C$26*'Tabella XY'!H34)+'Tabella XY'!$I$2</f>
        <v>-29.93999999999999</v>
      </c>
      <c r="J34" s="22"/>
      <c r="K34" s="22"/>
      <c r="L34" s="22"/>
    </row>
    <row r="35" spans="1:12" ht="12.75">
      <c r="A35" s="22"/>
      <c r="B35" s="42">
        <f t="shared" si="0"/>
        <v>-3.8800000000000026</v>
      </c>
      <c r="C35" s="42">
        <f>Dati!$C$4*B35^2+Dati!$C$6*B35+Dati!$C$8</f>
        <v>11.294400000000016</v>
      </c>
      <c r="D35" s="22"/>
      <c r="E35" s="42">
        <f t="shared" si="1"/>
        <v>-3.8800000000000026</v>
      </c>
      <c r="F35" s="42">
        <f>(Calcoli!$C$25*'Tabella XY'!E35)+'Tabella XY'!$F$2</f>
        <v>-3.760000000000005</v>
      </c>
      <c r="G35" s="22"/>
      <c r="H35" s="42">
        <f t="shared" si="2"/>
        <v>3.1199999999999983</v>
      </c>
      <c r="I35" s="42">
        <f>(Calcoli!$C$26*'Tabella XY'!H35)+'Tabella XY'!$I$2</f>
        <v>-30.71999999999999</v>
      </c>
      <c r="J35" s="22"/>
      <c r="K35" s="22"/>
      <c r="L35" s="22"/>
    </row>
    <row r="36" spans="1:12" ht="12.75">
      <c r="A36" s="22"/>
      <c r="B36" s="42">
        <f t="shared" si="0"/>
        <v>-3.7500000000000027</v>
      </c>
      <c r="C36" s="42">
        <f>Dati!$C$4*B36^2+Dati!$C$6*B36+Dati!$C$8</f>
        <v>10.562500000000014</v>
      </c>
      <c r="D36" s="22"/>
      <c r="E36" s="42">
        <f t="shared" si="1"/>
        <v>-3.7500000000000027</v>
      </c>
      <c r="F36" s="42">
        <f>(Calcoli!$C$25*'Tabella XY'!E36)+'Tabella XY'!$F$2</f>
        <v>-3.5000000000000053</v>
      </c>
      <c r="G36" s="22"/>
      <c r="H36" s="42">
        <f t="shared" si="2"/>
        <v>3.2499999999999982</v>
      </c>
      <c r="I36" s="42">
        <f>(Calcoli!$C$26*'Tabella XY'!H36)+'Tabella XY'!$I$2</f>
        <v>-31.49999999999999</v>
      </c>
      <c r="J36" s="22"/>
      <c r="K36" s="22"/>
      <c r="L36" s="22"/>
    </row>
    <row r="37" spans="1:12" ht="12.75">
      <c r="A37" s="22"/>
      <c r="B37" s="42">
        <f t="shared" si="0"/>
        <v>-3.6200000000000028</v>
      </c>
      <c r="C37" s="42">
        <f>Dati!$C$4*B37^2+Dati!$C$6*B37+Dati!$C$8</f>
        <v>9.864400000000014</v>
      </c>
      <c r="D37" s="22"/>
      <c r="E37" s="42">
        <f t="shared" si="1"/>
        <v>-3.6200000000000028</v>
      </c>
      <c r="F37" s="42">
        <f>(Calcoli!$C$25*'Tabella XY'!E37)+'Tabella XY'!$F$2</f>
        <v>-3.2400000000000055</v>
      </c>
      <c r="G37" s="22"/>
      <c r="H37" s="42">
        <f t="shared" si="2"/>
        <v>3.379999999999998</v>
      </c>
      <c r="I37" s="42">
        <f>(Calcoli!$C$26*'Tabella XY'!H37)+'Tabella XY'!$I$2</f>
        <v>-32.27999999999999</v>
      </c>
      <c r="J37" s="22"/>
      <c r="K37" s="22"/>
      <c r="L37" s="22"/>
    </row>
    <row r="38" spans="1:12" ht="12.75">
      <c r="A38" s="22"/>
      <c r="B38" s="42">
        <f t="shared" si="0"/>
        <v>-3.490000000000003</v>
      </c>
      <c r="C38" s="42">
        <f>Dati!$C$4*B38^2+Dati!$C$6*B38+Dati!$C$8</f>
        <v>9.200100000000015</v>
      </c>
      <c r="D38" s="22"/>
      <c r="E38" s="42">
        <f t="shared" si="1"/>
        <v>-3.490000000000003</v>
      </c>
      <c r="F38" s="42">
        <f>(Calcoli!$C$25*'Tabella XY'!E38)+'Tabella XY'!$F$2</f>
        <v>-2.9800000000000058</v>
      </c>
      <c r="G38" s="22"/>
      <c r="H38" s="42">
        <f t="shared" si="2"/>
        <v>3.509999999999998</v>
      </c>
      <c r="I38" s="42">
        <f>(Calcoli!$C$26*'Tabella XY'!H38)+'Tabella XY'!$I$2</f>
        <v>-33.05999999999999</v>
      </c>
      <c r="J38" s="22"/>
      <c r="K38" s="22"/>
      <c r="L38" s="22"/>
    </row>
    <row r="39" spans="1:12" ht="12.75">
      <c r="A39" s="22"/>
      <c r="B39" s="42">
        <f t="shared" si="0"/>
        <v>-3.360000000000003</v>
      </c>
      <c r="C39" s="42">
        <f>Dati!$C$4*B39^2+Dati!$C$6*B39+Dati!$C$8</f>
        <v>8.569600000000014</v>
      </c>
      <c r="D39" s="22"/>
      <c r="E39" s="42">
        <f t="shared" si="1"/>
        <v>-3.360000000000003</v>
      </c>
      <c r="F39" s="42">
        <f>(Calcoli!$C$25*'Tabella XY'!E39)+'Tabella XY'!$F$2</f>
        <v>-2.720000000000006</v>
      </c>
      <c r="G39" s="22"/>
      <c r="H39" s="42">
        <f t="shared" si="2"/>
        <v>3.639999999999998</v>
      </c>
      <c r="I39" s="42">
        <f>(Calcoli!$C$26*'Tabella XY'!H39)+'Tabella XY'!$I$2</f>
        <v>-33.83999999999999</v>
      </c>
      <c r="J39" s="22"/>
      <c r="K39" s="22"/>
      <c r="L39" s="22"/>
    </row>
    <row r="40" spans="1:12" ht="12.75">
      <c r="A40" s="22"/>
      <c r="B40" s="42">
        <f t="shared" si="0"/>
        <v>-3.230000000000003</v>
      </c>
      <c r="C40" s="42">
        <f>Dati!$C$4*B40^2+Dati!$C$6*B40+Dati!$C$8</f>
        <v>7.972900000000013</v>
      </c>
      <c r="D40" s="22"/>
      <c r="E40" s="42">
        <f t="shared" si="1"/>
        <v>-3.230000000000003</v>
      </c>
      <c r="F40" s="42">
        <f>(Calcoli!$C$25*'Tabella XY'!E40)+'Tabella XY'!$F$2</f>
        <v>-2.460000000000006</v>
      </c>
      <c r="G40" s="22"/>
      <c r="H40" s="42">
        <f t="shared" si="2"/>
        <v>3.769999999999998</v>
      </c>
      <c r="I40" s="42">
        <f>(Calcoli!$C$26*'Tabella XY'!H40)+'Tabella XY'!$I$2</f>
        <v>-34.61999999999999</v>
      </c>
      <c r="J40" s="22"/>
      <c r="K40" s="22"/>
      <c r="L40" s="22"/>
    </row>
    <row r="41" spans="1:12" ht="12.75">
      <c r="A41" s="22"/>
      <c r="B41" s="42">
        <f t="shared" si="0"/>
        <v>-3.100000000000003</v>
      </c>
      <c r="C41" s="42">
        <f>Dati!$C$4*B41^2+Dati!$C$6*B41+Dati!$C$8</f>
        <v>7.410000000000013</v>
      </c>
      <c r="D41" s="22"/>
      <c r="E41" s="42">
        <f t="shared" si="1"/>
        <v>-3.100000000000003</v>
      </c>
      <c r="F41" s="42">
        <f>(Calcoli!$C$25*'Tabella XY'!E41)+'Tabella XY'!$F$2</f>
        <v>-2.2000000000000064</v>
      </c>
      <c r="G41" s="22"/>
      <c r="H41" s="42">
        <f t="shared" si="2"/>
        <v>3.8999999999999977</v>
      </c>
      <c r="I41" s="42">
        <f>(Calcoli!$C$26*'Tabella XY'!H41)+'Tabella XY'!$I$2</f>
        <v>-35.399999999999984</v>
      </c>
      <c r="J41" s="22"/>
      <c r="K41" s="22"/>
      <c r="L41" s="22"/>
    </row>
    <row r="42" spans="1:12" ht="12.75">
      <c r="A42" s="22"/>
      <c r="B42" s="42">
        <f t="shared" si="0"/>
        <v>-2.9700000000000033</v>
      </c>
      <c r="C42" s="42">
        <f>Dati!$C$4*B42^2+Dati!$C$6*B42+Dati!$C$8</f>
        <v>6.880900000000013</v>
      </c>
      <c r="D42" s="22"/>
      <c r="E42" s="42">
        <f t="shared" si="1"/>
        <v>-2.9700000000000033</v>
      </c>
      <c r="F42" s="42">
        <f>(Calcoli!$C$25*'Tabella XY'!E42)+'Tabella XY'!$F$2</f>
        <v>-1.9400000000000066</v>
      </c>
      <c r="G42" s="22"/>
      <c r="H42" s="42">
        <f t="shared" si="2"/>
        <v>4.029999999999998</v>
      </c>
      <c r="I42" s="42">
        <f>(Calcoli!$C$26*'Tabella XY'!H42)+'Tabella XY'!$I$2</f>
        <v>-36.179999999999986</v>
      </c>
      <c r="J42" s="22"/>
      <c r="K42" s="22"/>
      <c r="L42" s="22"/>
    </row>
    <row r="43" spans="1:12" ht="12.75">
      <c r="A43" s="22"/>
      <c r="B43" s="42">
        <f t="shared" si="0"/>
        <v>-2.8400000000000034</v>
      </c>
      <c r="C43" s="42">
        <f>Dati!$C$4*B43^2+Dati!$C$6*B43+Dati!$C$8</f>
        <v>6.385600000000013</v>
      </c>
      <c r="D43" s="22"/>
      <c r="E43" s="42">
        <f t="shared" si="1"/>
        <v>-2.8400000000000034</v>
      </c>
      <c r="F43" s="42">
        <f>(Calcoli!$C$25*'Tabella XY'!E43)+'Tabella XY'!$F$2</f>
        <v>-1.6800000000000068</v>
      </c>
      <c r="G43" s="22"/>
      <c r="H43" s="42">
        <f t="shared" si="2"/>
        <v>4.1599999999999975</v>
      </c>
      <c r="I43" s="42">
        <f>(Calcoli!$C$26*'Tabella XY'!H43)+'Tabella XY'!$I$2</f>
        <v>-36.95999999999999</v>
      </c>
      <c r="J43" s="22"/>
      <c r="K43" s="22"/>
      <c r="L43" s="22"/>
    </row>
    <row r="44" spans="1:12" ht="12.75">
      <c r="A44" s="22"/>
      <c r="B44" s="42">
        <f aca="true" t="shared" si="3" ref="B44:B75">B43+$C$7</f>
        <v>-2.7100000000000035</v>
      </c>
      <c r="C44" s="42">
        <f>Dati!$C$4*B44^2+Dati!$C$6*B44+Dati!$C$8</f>
        <v>5.924100000000012</v>
      </c>
      <c r="D44" s="22"/>
      <c r="E44" s="42">
        <f t="shared" si="1"/>
        <v>-2.7100000000000035</v>
      </c>
      <c r="F44" s="42">
        <f>(Calcoli!$C$25*'Tabella XY'!E44)+'Tabella XY'!$F$2</f>
        <v>-1.420000000000007</v>
      </c>
      <c r="G44" s="22"/>
      <c r="H44" s="42">
        <f t="shared" si="2"/>
        <v>4.289999999999997</v>
      </c>
      <c r="I44" s="42">
        <f>(Calcoli!$C$26*'Tabella XY'!H44)+'Tabella XY'!$I$2</f>
        <v>-37.73999999999998</v>
      </c>
      <c r="J44" s="22"/>
      <c r="K44" s="22"/>
      <c r="L44" s="22"/>
    </row>
    <row r="45" spans="1:12" ht="12.75">
      <c r="A45" s="22"/>
      <c r="B45" s="42">
        <f t="shared" si="3"/>
        <v>-2.5800000000000036</v>
      </c>
      <c r="C45" s="42">
        <f>Dati!$C$4*B45^2+Dati!$C$6*B45+Dati!$C$8</f>
        <v>5.496400000000011</v>
      </c>
      <c r="D45" s="22"/>
      <c r="E45" s="42">
        <f t="shared" si="1"/>
        <v>-2.5800000000000036</v>
      </c>
      <c r="F45" s="42">
        <f>(Calcoli!$C$25*'Tabella XY'!E45)+'Tabella XY'!$F$2</f>
        <v>-1.1600000000000072</v>
      </c>
      <c r="G45" s="22"/>
      <c r="H45" s="42">
        <f t="shared" si="2"/>
        <v>4.419999999999997</v>
      </c>
      <c r="I45" s="42">
        <f>(Calcoli!$C$26*'Tabella XY'!H45)+'Tabella XY'!$I$2</f>
        <v>-38.51999999999998</v>
      </c>
      <c r="J45" s="22"/>
      <c r="K45" s="22"/>
      <c r="L45" s="22"/>
    </row>
    <row r="46" spans="1:12" ht="12.75">
      <c r="A46" s="22"/>
      <c r="B46" s="42">
        <f t="shared" si="3"/>
        <v>-2.4500000000000037</v>
      </c>
      <c r="C46" s="42">
        <f>Dati!$C$4*B46^2+Dati!$C$6*B46+Dati!$C$8</f>
        <v>5.102500000000011</v>
      </c>
      <c r="D46" s="22"/>
      <c r="E46" s="42">
        <f t="shared" si="1"/>
        <v>-2.4500000000000037</v>
      </c>
      <c r="F46" s="42">
        <f>(Calcoli!$C$25*'Tabella XY'!E46)+'Tabella XY'!$F$2</f>
        <v>-0.9000000000000075</v>
      </c>
      <c r="G46" s="22"/>
      <c r="H46" s="42">
        <f t="shared" si="2"/>
        <v>4.549999999999997</v>
      </c>
      <c r="I46" s="42">
        <f>(Calcoli!$C$26*'Tabella XY'!H46)+'Tabella XY'!$I$2</f>
        <v>-39.29999999999998</v>
      </c>
      <c r="J46" s="22"/>
      <c r="K46" s="22"/>
      <c r="L46" s="22"/>
    </row>
    <row r="47" spans="1:12" ht="12.75">
      <c r="A47" s="22"/>
      <c r="B47" s="42">
        <f t="shared" si="3"/>
        <v>-2.320000000000004</v>
      </c>
      <c r="C47" s="42">
        <f>Dati!$C$4*B47^2+Dati!$C$6*B47+Dati!$C$8</f>
        <v>4.74240000000001</v>
      </c>
      <c r="D47" s="22"/>
      <c r="E47" s="42">
        <f t="shared" si="1"/>
        <v>-2.320000000000004</v>
      </c>
      <c r="F47" s="42">
        <f>(Calcoli!$C$25*'Tabella XY'!E47)+'Tabella XY'!$F$2</f>
        <v>-0.6400000000000077</v>
      </c>
      <c r="G47" s="22"/>
      <c r="H47" s="42">
        <f t="shared" si="2"/>
        <v>4.679999999999997</v>
      </c>
      <c r="I47" s="42">
        <f>(Calcoli!$C$26*'Tabella XY'!H47)+'Tabella XY'!$I$2</f>
        <v>-40.079999999999984</v>
      </c>
      <c r="J47" s="22"/>
      <c r="K47" s="22"/>
      <c r="L47" s="22"/>
    </row>
    <row r="48" spans="1:12" ht="12.75">
      <c r="A48" s="22"/>
      <c r="B48" s="42">
        <f t="shared" si="3"/>
        <v>-2.190000000000004</v>
      </c>
      <c r="C48" s="42">
        <f>Dati!$C$4*B48^2+Dati!$C$6*B48+Dati!$C$8</f>
        <v>4.416100000000009</v>
      </c>
      <c r="D48" s="22"/>
      <c r="E48" s="42">
        <f t="shared" si="1"/>
        <v>-2.190000000000004</v>
      </c>
      <c r="F48" s="42">
        <f>(Calcoli!$C$25*'Tabella XY'!E48)+'Tabella XY'!$F$2</f>
        <v>-0.3800000000000079</v>
      </c>
      <c r="G48" s="22"/>
      <c r="H48" s="42">
        <f t="shared" si="2"/>
        <v>4.809999999999997</v>
      </c>
      <c r="I48" s="42">
        <f>(Calcoli!$C$26*'Tabella XY'!H48)+'Tabella XY'!$I$2</f>
        <v>-40.859999999999985</v>
      </c>
      <c r="J48" s="22"/>
      <c r="K48" s="22"/>
      <c r="L48" s="22"/>
    </row>
    <row r="49" spans="1:12" ht="12.75">
      <c r="A49" s="22"/>
      <c r="B49" s="42">
        <f t="shared" si="3"/>
        <v>-2.060000000000004</v>
      </c>
      <c r="C49" s="42">
        <f>Dati!$C$4*B49^2+Dati!$C$6*B49+Dati!$C$8</f>
        <v>4.123600000000009</v>
      </c>
      <c r="D49" s="22"/>
      <c r="E49" s="42">
        <f t="shared" si="1"/>
        <v>-2.060000000000004</v>
      </c>
      <c r="F49" s="42">
        <f>(Calcoli!$C$25*'Tabella XY'!E49)+'Tabella XY'!$F$2</f>
        <v>-0.1200000000000081</v>
      </c>
      <c r="G49" s="22"/>
      <c r="H49" s="42">
        <f t="shared" si="2"/>
        <v>4.939999999999997</v>
      </c>
      <c r="I49" s="42">
        <f>(Calcoli!$C$26*'Tabella XY'!H49)+'Tabella XY'!$I$2</f>
        <v>-41.63999999999998</v>
      </c>
      <c r="J49" s="22"/>
      <c r="K49" s="22"/>
      <c r="L49" s="22"/>
    </row>
    <row r="50" spans="1:12" ht="12.75">
      <c r="A50" s="22"/>
      <c r="B50" s="42">
        <f t="shared" si="3"/>
        <v>-1.9300000000000042</v>
      </c>
      <c r="C50" s="42">
        <f>Dati!$C$4*B50^2+Dati!$C$6*B50+Dati!$C$8</f>
        <v>3.8649000000000076</v>
      </c>
      <c r="D50" s="22"/>
      <c r="E50" s="42">
        <f t="shared" si="1"/>
        <v>-1.9300000000000042</v>
      </c>
      <c r="F50" s="42">
        <f>(Calcoli!$C$25*'Tabella XY'!E50)+'Tabella XY'!$F$2</f>
        <v>0.1399999999999917</v>
      </c>
      <c r="G50" s="22"/>
      <c r="H50" s="42">
        <f t="shared" si="2"/>
        <v>5.069999999999997</v>
      </c>
      <c r="I50" s="42">
        <f>(Calcoli!$C$26*'Tabella XY'!H50)+'Tabella XY'!$I$2</f>
        <v>-42.41999999999998</v>
      </c>
      <c r="J50" s="22"/>
      <c r="K50" s="22"/>
      <c r="L50" s="22"/>
    </row>
    <row r="51" spans="1:12" ht="12.75">
      <c r="A51" s="22"/>
      <c r="B51" s="42">
        <f t="shared" si="3"/>
        <v>-1.8000000000000043</v>
      </c>
      <c r="C51" s="42">
        <f>Dati!$C$4*B51^2+Dati!$C$6*B51+Dati!$C$8</f>
        <v>3.640000000000007</v>
      </c>
      <c r="D51" s="22"/>
      <c r="E51" s="42">
        <f t="shared" si="1"/>
        <v>-1.8000000000000043</v>
      </c>
      <c r="F51" s="42">
        <f>(Calcoli!$C$25*'Tabella XY'!E51)+'Tabella XY'!$F$2</f>
        <v>0.3999999999999915</v>
      </c>
      <c r="G51" s="22"/>
      <c r="H51" s="42">
        <f t="shared" si="2"/>
        <v>5.199999999999997</v>
      </c>
      <c r="I51" s="42">
        <f>(Calcoli!$C$26*'Tabella XY'!H51)+'Tabella XY'!$I$2</f>
        <v>-43.19999999999998</v>
      </c>
      <c r="J51" s="22"/>
      <c r="K51" s="22"/>
      <c r="L51" s="22"/>
    </row>
    <row r="52" spans="1:12" ht="12.75">
      <c r="A52" s="22"/>
      <c r="B52" s="42">
        <f t="shared" si="3"/>
        <v>-1.6700000000000044</v>
      </c>
      <c r="C52" s="42">
        <f>Dati!$C$4*B52^2+Dati!$C$6*B52+Dati!$C$8</f>
        <v>3.448900000000006</v>
      </c>
      <c r="D52" s="22"/>
      <c r="E52" s="42">
        <f t="shared" si="1"/>
        <v>-1.6700000000000044</v>
      </c>
      <c r="F52" s="42">
        <f>(Calcoli!$C$25*'Tabella XY'!E52)+'Tabella XY'!$F$2</f>
        <v>0.6599999999999913</v>
      </c>
      <c r="G52" s="22"/>
      <c r="H52" s="42">
        <f t="shared" si="2"/>
        <v>5.3299999999999965</v>
      </c>
      <c r="I52" s="42">
        <f>(Calcoli!$C$26*'Tabella XY'!H52)+'Tabella XY'!$I$2</f>
        <v>-43.979999999999976</v>
      </c>
      <c r="J52" s="22"/>
      <c r="K52" s="22"/>
      <c r="L52" s="22"/>
    </row>
    <row r="53" spans="1:12" ht="12.75">
      <c r="A53" s="22"/>
      <c r="B53" s="42">
        <f t="shared" si="3"/>
        <v>-1.5400000000000045</v>
      </c>
      <c r="C53" s="42">
        <f>Dati!$C$4*B53^2+Dati!$C$6*B53+Dati!$C$8</f>
        <v>3.2916000000000047</v>
      </c>
      <c r="D53" s="22"/>
      <c r="E53" s="42">
        <f t="shared" si="1"/>
        <v>-1.5400000000000045</v>
      </c>
      <c r="F53" s="42">
        <f>(Calcoli!$C$25*'Tabella XY'!E53)+'Tabella XY'!$F$2</f>
        <v>0.919999999999991</v>
      </c>
      <c r="G53" s="22"/>
      <c r="H53" s="42">
        <f t="shared" si="2"/>
        <v>5.459999999999996</v>
      </c>
      <c r="I53" s="42">
        <f>(Calcoli!$C$26*'Tabella XY'!H53)+'Tabella XY'!$I$2</f>
        <v>-44.75999999999998</v>
      </c>
      <c r="J53" s="22"/>
      <c r="K53" s="22"/>
      <c r="L53" s="22"/>
    </row>
    <row r="54" spans="1:12" ht="12.75">
      <c r="A54" s="22"/>
      <c r="B54" s="42">
        <f t="shared" si="3"/>
        <v>-1.4100000000000046</v>
      </c>
      <c r="C54" s="42">
        <f>Dati!$C$4*B54^2+Dati!$C$6*B54+Dati!$C$8</f>
        <v>3.1681000000000035</v>
      </c>
      <c r="D54" s="22"/>
      <c r="E54" s="42">
        <f t="shared" si="1"/>
        <v>-1.4100000000000046</v>
      </c>
      <c r="F54" s="42">
        <f>(Calcoli!$C$25*'Tabella XY'!E54)+'Tabella XY'!$F$2</f>
        <v>1.1799999999999908</v>
      </c>
      <c r="G54" s="22"/>
      <c r="H54" s="42">
        <f t="shared" si="2"/>
        <v>5.589999999999996</v>
      </c>
      <c r="I54" s="42">
        <f>(Calcoli!$C$26*'Tabella XY'!H54)+'Tabella XY'!$I$2</f>
        <v>-45.53999999999998</v>
      </c>
      <c r="J54" s="22"/>
      <c r="K54" s="22"/>
      <c r="L54" s="22"/>
    </row>
    <row r="55" spans="1:12" ht="12.75">
      <c r="A55" s="22"/>
      <c r="B55" s="42">
        <f t="shared" si="3"/>
        <v>-1.2800000000000047</v>
      </c>
      <c r="C55" s="42">
        <f>Dati!$C$4*B55^2+Dati!$C$6*B55+Dati!$C$8</f>
        <v>3.078400000000003</v>
      </c>
      <c r="D55" s="22"/>
      <c r="E55" s="42">
        <f t="shared" si="1"/>
        <v>-1.2800000000000047</v>
      </c>
      <c r="F55" s="42">
        <f>(Calcoli!$C$25*'Tabella XY'!E55)+'Tabella XY'!$F$2</f>
        <v>1.4399999999999906</v>
      </c>
      <c r="G55" s="22"/>
      <c r="H55" s="42">
        <f t="shared" si="2"/>
        <v>5.719999999999996</v>
      </c>
      <c r="I55" s="42">
        <f>(Calcoli!$C$26*'Tabella XY'!H55)+'Tabella XY'!$I$2</f>
        <v>-46.31999999999998</v>
      </c>
      <c r="J55" s="22"/>
      <c r="K55" s="22"/>
      <c r="L55" s="22"/>
    </row>
    <row r="56" spans="1:12" ht="12.75">
      <c r="A56" s="22"/>
      <c r="B56" s="42">
        <f t="shared" si="3"/>
        <v>-1.1500000000000048</v>
      </c>
      <c r="C56" s="42">
        <f>Dati!$C$4*B56^2+Dati!$C$6*B56+Dati!$C$8</f>
        <v>3.0225000000000017</v>
      </c>
      <c r="D56" s="22"/>
      <c r="E56" s="42">
        <f t="shared" si="1"/>
        <v>-1.1500000000000048</v>
      </c>
      <c r="F56" s="42">
        <f>(Calcoli!$C$25*'Tabella XY'!E56)+'Tabella XY'!$F$2</f>
        <v>1.6999999999999904</v>
      </c>
      <c r="G56" s="22"/>
      <c r="H56" s="42">
        <f t="shared" si="2"/>
        <v>5.849999999999996</v>
      </c>
      <c r="I56" s="42">
        <f>(Calcoli!$C$26*'Tabella XY'!H56)+'Tabella XY'!$I$2</f>
        <v>-47.09999999999998</v>
      </c>
      <c r="J56" s="22"/>
      <c r="K56" s="22"/>
      <c r="L56" s="22"/>
    </row>
    <row r="57" spans="1:12" ht="12.75">
      <c r="A57" s="22"/>
      <c r="B57" s="42">
        <f t="shared" si="3"/>
        <v>-1.020000000000005</v>
      </c>
      <c r="C57" s="42">
        <f>Dati!$C$4*B57^2+Dati!$C$6*B57+Dati!$C$8</f>
        <v>3.0004</v>
      </c>
      <c r="D57" s="22"/>
      <c r="E57" s="42">
        <f t="shared" si="1"/>
        <v>-1.020000000000005</v>
      </c>
      <c r="F57" s="42">
        <f>(Calcoli!$C$25*'Tabella XY'!E57)+'Tabella XY'!$F$2</f>
        <v>1.9599999999999902</v>
      </c>
      <c r="G57" s="22"/>
      <c r="H57" s="42">
        <f t="shared" si="2"/>
        <v>5.979999999999996</v>
      </c>
      <c r="I57" s="42">
        <f>(Calcoli!$C$26*'Tabella XY'!H57)+'Tabella XY'!$I$2</f>
        <v>-47.879999999999974</v>
      </c>
      <c r="J57" s="22"/>
      <c r="K57" s="22"/>
      <c r="L57" s="22"/>
    </row>
    <row r="58" spans="1:12" ht="12.75">
      <c r="A58" s="22"/>
      <c r="B58" s="42">
        <f t="shared" si="3"/>
        <v>-0.8900000000000049</v>
      </c>
      <c r="C58" s="42">
        <f>Dati!$C$4*B58^2+Dati!$C$6*B58+Dati!$C$8</f>
        <v>3.012099999999999</v>
      </c>
      <c r="D58" s="22"/>
      <c r="E58" s="42">
        <f t="shared" si="1"/>
        <v>-0.8900000000000049</v>
      </c>
      <c r="F58" s="42">
        <f>(Calcoli!$C$25*'Tabella XY'!E58)+'Tabella XY'!$F$2</f>
        <v>2.21999999999999</v>
      </c>
      <c r="G58" s="22"/>
      <c r="H58" s="42">
        <f t="shared" si="2"/>
        <v>6.109999999999996</v>
      </c>
      <c r="I58" s="42">
        <f>(Calcoli!$C$26*'Tabella XY'!H58)+'Tabella XY'!$I$2</f>
        <v>-48.659999999999975</v>
      </c>
      <c r="J58" s="22"/>
      <c r="K58" s="22"/>
      <c r="L58" s="22"/>
    </row>
    <row r="59" spans="1:12" ht="12.75">
      <c r="A59" s="22"/>
      <c r="B59" s="42">
        <f t="shared" si="3"/>
        <v>-0.7600000000000049</v>
      </c>
      <c r="C59" s="42">
        <f>Dati!$C$4*B59^2+Dati!$C$6*B59+Dati!$C$8</f>
        <v>3.0575999999999977</v>
      </c>
      <c r="D59" s="22"/>
      <c r="E59" s="42">
        <f t="shared" si="1"/>
        <v>-0.7600000000000049</v>
      </c>
      <c r="F59" s="42">
        <f>(Calcoli!$C$25*'Tabella XY'!E59)+'Tabella XY'!$F$2</f>
        <v>2.47999999999999</v>
      </c>
      <c r="G59" s="22"/>
      <c r="H59" s="42">
        <f t="shared" si="2"/>
        <v>6.239999999999996</v>
      </c>
      <c r="I59" s="42">
        <f>(Calcoli!$C$26*'Tabella XY'!H59)+'Tabella XY'!$I$2</f>
        <v>-49.439999999999976</v>
      </c>
      <c r="J59" s="22"/>
      <c r="K59" s="22"/>
      <c r="L59" s="22"/>
    </row>
    <row r="60" spans="1:12" ht="12.75">
      <c r="A60" s="22"/>
      <c r="B60" s="42">
        <f t="shared" si="3"/>
        <v>-0.6300000000000049</v>
      </c>
      <c r="C60" s="42">
        <f>Dati!$C$4*B60^2+Dati!$C$6*B60+Dati!$C$8</f>
        <v>3.1368999999999962</v>
      </c>
      <c r="D60" s="22"/>
      <c r="E60" s="42">
        <f t="shared" si="1"/>
        <v>-0.6300000000000049</v>
      </c>
      <c r="F60" s="42">
        <f>(Calcoli!$C$25*'Tabella XY'!E60)+'Tabella XY'!$F$2</f>
        <v>2.7399999999999904</v>
      </c>
      <c r="G60" s="22"/>
      <c r="H60" s="42">
        <f t="shared" si="2"/>
        <v>6.369999999999996</v>
      </c>
      <c r="I60" s="42">
        <f>(Calcoli!$C$26*'Tabella XY'!H60)+'Tabella XY'!$I$2</f>
        <v>-50.21999999999997</v>
      </c>
      <c r="J60" s="22"/>
      <c r="K60" s="22"/>
      <c r="L60" s="22"/>
    </row>
    <row r="61" spans="1:12" ht="12.75">
      <c r="A61" s="22"/>
      <c r="B61" s="42">
        <f t="shared" si="3"/>
        <v>-0.5000000000000049</v>
      </c>
      <c r="C61" s="42">
        <f>Dati!$C$4*B61^2+Dati!$C$6*B61+Dati!$C$8</f>
        <v>3.249999999999995</v>
      </c>
      <c r="D61" s="22"/>
      <c r="E61" s="42">
        <f t="shared" si="1"/>
        <v>-0.5000000000000049</v>
      </c>
      <c r="F61" s="42">
        <f>(Calcoli!$C$25*'Tabella XY'!E61)+'Tabella XY'!$F$2</f>
        <v>2.9999999999999902</v>
      </c>
      <c r="G61" s="22"/>
      <c r="H61" s="42">
        <f t="shared" si="2"/>
        <v>6.499999999999996</v>
      </c>
      <c r="I61" s="42">
        <f>(Calcoli!$C$26*'Tabella XY'!H61)+'Tabella XY'!$I$2</f>
        <v>-50.99999999999997</v>
      </c>
      <c r="J61" s="22"/>
      <c r="K61" s="22"/>
      <c r="L61" s="22"/>
    </row>
    <row r="62" spans="1:12" ht="12.75">
      <c r="A62" s="22"/>
      <c r="B62" s="42">
        <f t="shared" si="3"/>
        <v>-0.3700000000000049</v>
      </c>
      <c r="C62" s="42">
        <f>Dati!$C$4*B62^2+Dati!$C$6*B62+Dati!$C$8</f>
        <v>3.396899999999994</v>
      </c>
      <c r="D62" s="22"/>
      <c r="E62" s="42">
        <f t="shared" si="1"/>
        <v>-0.3700000000000049</v>
      </c>
      <c r="F62" s="42">
        <f>(Calcoli!$C$25*'Tabella XY'!E62)+'Tabella XY'!$F$2</f>
        <v>3.25999999999999</v>
      </c>
      <c r="G62" s="22"/>
      <c r="H62" s="42">
        <f t="shared" si="2"/>
        <v>6.6299999999999955</v>
      </c>
      <c r="I62" s="42">
        <f>(Calcoli!$C$26*'Tabella XY'!H62)+'Tabella XY'!$I$2</f>
        <v>-51.77999999999997</v>
      </c>
      <c r="J62" s="22"/>
      <c r="K62" s="22"/>
      <c r="L62" s="22"/>
    </row>
    <row r="63" spans="1:12" ht="12.75">
      <c r="A63" s="22"/>
      <c r="B63" s="42">
        <f t="shared" si="3"/>
        <v>-0.24000000000000488</v>
      </c>
      <c r="C63" s="42">
        <f>Dati!$C$4*B63^2+Dati!$C$6*B63+Dati!$C$8</f>
        <v>3.5775999999999923</v>
      </c>
      <c r="D63" s="22"/>
      <c r="E63" s="42">
        <f t="shared" si="1"/>
        <v>-0.24000000000000488</v>
      </c>
      <c r="F63" s="42">
        <f>(Calcoli!$C$25*'Tabella XY'!E63)+'Tabella XY'!$F$2</f>
        <v>3.5199999999999902</v>
      </c>
      <c r="G63" s="22"/>
      <c r="H63" s="42">
        <f t="shared" si="2"/>
        <v>6.759999999999995</v>
      </c>
      <c r="I63" s="42">
        <f>(Calcoli!$C$26*'Tabella XY'!H63)+'Tabella XY'!$I$2</f>
        <v>-52.559999999999974</v>
      </c>
      <c r="J63" s="22"/>
      <c r="K63" s="22"/>
      <c r="L63" s="22"/>
    </row>
    <row r="64" spans="1:12" ht="12.75">
      <c r="A64" s="22"/>
      <c r="B64" s="42">
        <f t="shared" si="3"/>
        <v>-0.11000000000000487</v>
      </c>
      <c r="C64" s="42">
        <f>Dati!$C$4*B64^2+Dati!$C$6*B64+Dati!$C$8</f>
        <v>3.792099999999991</v>
      </c>
      <c r="D64" s="22"/>
      <c r="E64" s="42">
        <f t="shared" si="1"/>
        <v>-0.11000000000000487</v>
      </c>
      <c r="F64" s="42">
        <f>(Calcoli!$C$25*'Tabella XY'!E64)+'Tabella XY'!$F$2</f>
        <v>3.7799999999999905</v>
      </c>
      <c r="G64" s="22"/>
      <c r="H64" s="42">
        <f t="shared" si="2"/>
        <v>6.889999999999995</v>
      </c>
      <c r="I64" s="42">
        <f>(Calcoli!$C$26*'Tabella XY'!H64)+'Tabella XY'!$I$2</f>
        <v>-53.339999999999975</v>
      </c>
      <c r="J64" s="22"/>
      <c r="K64" s="22"/>
      <c r="L64" s="22"/>
    </row>
    <row r="65" spans="1:12" ht="12.75">
      <c r="A65" s="22"/>
      <c r="B65" s="42">
        <f t="shared" si="3"/>
        <v>0.019999999999995133</v>
      </c>
      <c r="C65" s="42">
        <f>Dati!$C$4*B65^2+Dati!$C$6*B65+Dati!$C$8</f>
        <v>4.04039999999999</v>
      </c>
      <c r="D65" s="22"/>
      <c r="E65" s="42">
        <f t="shared" si="1"/>
        <v>0.019999999999995133</v>
      </c>
      <c r="F65" s="42">
        <f>(Calcoli!$C$25*'Tabella XY'!E65)+'Tabella XY'!$F$2</f>
        <v>4.03999999999999</v>
      </c>
      <c r="G65" s="22"/>
      <c r="H65" s="42">
        <f t="shared" si="2"/>
        <v>7.019999999999995</v>
      </c>
      <c r="I65" s="42">
        <f>(Calcoli!$C$26*'Tabella XY'!H65)+'Tabella XY'!$I$2</f>
        <v>-54.11999999999997</v>
      </c>
      <c r="J65" s="22"/>
      <c r="K65" s="22"/>
      <c r="L65" s="22"/>
    </row>
    <row r="66" spans="1:12" ht="12.75">
      <c r="A66" s="22"/>
      <c r="B66" s="42">
        <f t="shared" si="3"/>
        <v>0.14999999999999514</v>
      </c>
      <c r="C66" s="42">
        <f>Dati!$C$4*B66^2+Dati!$C$6*B66+Dati!$C$8</f>
        <v>4.322499999999989</v>
      </c>
      <c r="D66" s="22"/>
      <c r="E66" s="42">
        <f t="shared" si="1"/>
        <v>0.14999999999999514</v>
      </c>
      <c r="F66" s="42">
        <f>(Calcoli!$C$25*'Tabella XY'!E66)+'Tabella XY'!$F$2</f>
        <v>4.29999999999999</v>
      </c>
      <c r="G66" s="22"/>
      <c r="H66" s="42">
        <f t="shared" si="2"/>
        <v>7.149999999999995</v>
      </c>
      <c r="I66" s="42">
        <f>(Calcoli!$C$26*'Tabella XY'!H66)+'Tabella XY'!$I$2</f>
        <v>-54.89999999999997</v>
      </c>
      <c r="J66" s="22"/>
      <c r="K66" s="22"/>
      <c r="L66" s="22"/>
    </row>
    <row r="67" spans="1:12" ht="12.75">
      <c r="A67" s="22"/>
      <c r="B67" s="42">
        <f t="shared" si="3"/>
        <v>0.27999999999999514</v>
      </c>
      <c r="C67" s="42">
        <f>Dati!$C$4*B67^2+Dati!$C$6*B67+Dati!$C$8</f>
        <v>4.638399999999987</v>
      </c>
      <c r="D67" s="22"/>
      <c r="E67" s="42">
        <f t="shared" si="1"/>
        <v>0.27999999999999514</v>
      </c>
      <c r="F67" s="42">
        <f>(Calcoli!$C$25*'Tabella XY'!E67)+'Tabella XY'!$F$2</f>
        <v>4.55999999999999</v>
      </c>
      <c r="G67" s="22"/>
      <c r="H67" s="42">
        <f t="shared" si="2"/>
        <v>7.279999999999995</v>
      </c>
      <c r="I67" s="42">
        <f>(Calcoli!$C$26*'Tabella XY'!H67)+'Tabella XY'!$I$2</f>
        <v>-55.67999999999997</v>
      </c>
      <c r="J67" s="22"/>
      <c r="K67" s="22"/>
      <c r="L67" s="22"/>
    </row>
    <row r="68" spans="1:12" ht="12.75">
      <c r="A68" s="22"/>
      <c r="B68" s="42">
        <f t="shared" si="3"/>
        <v>0.40999999999999515</v>
      </c>
      <c r="C68" s="42">
        <f>Dati!$C$4*B68^2+Dati!$C$6*B68+Dati!$C$8</f>
        <v>4.988099999999986</v>
      </c>
      <c r="D68" s="22"/>
      <c r="E68" s="42">
        <f t="shared" si="1"/>
        <v>0.40999999999999515</v>
      </c>
      <c r="F68" s="42">
        <f>(Calcoli!$C$25*'Tabella XY'!E68)+'Tabella XY'!$F$2</f>
        <v>4.8199999999999905</v>
      </c>
      <c r="G68" s="22"/>
      <c r="H68" s="42">
        <f t="shared" si="2"/>
        <v>7.409999999999995</v>
      </c>
      <c r="I68" s="42">
        <f>(Calcoli!$C$26*'Tabella XY'!H68)+'Tabella XY'!$I$2</f>
        <v>-56.459999999999965</v>
      </c>
      <c r="J68" s="22"/>
      <c r="K68" s="22"/>
      <c r="L68" s="22"/>
    </row>
    <row r="69" spans="1:12" ht="12.75">
      <c r="A69" s="22"/>
      <c r="B69" s="42">
        <f t="shared" si="3"/>
        <v>0.5399999999999952</v>
      </c>
      <c r="C69" s="42">
        <f>Dati!$C$4*B69^2+Dati!$C$6*B69+Dati!$C$8</f>
        <v>5.371599999999985</v>
      </c>
      <c r="D69" s="22"/>
      <c r="E69" s="42">
        <f t="shared" si="1"/>
        <v>0.5399999999999952</v>
      </c>
      <c r="F69" s="42">
        <f>(Calcoli!$C$25*'Tabella XY'!E69)+'Tabella XY'!$F$2</f>
        <v>5.07999999999999</v>
      </c>
      <c r="G69" s="22"/>
      <c r="H69" s="42">
        <f t="shared" si="2"/>
        <v>7.539999999999995</v>
      </c>
      <c r="I69" s="42">
        <f>(Calcoli!$C$26*'Tabella XY'!H69)+'Tabella XY'!$I$2</f>
        <v>-57.23999999999997</v>
      </c>
      <c r="J69" s="22"/>
      <c r="K69" s="22"/>
      <c r="L69" s="22"/>
    </row>
    <row r="70" spans="1:12" ht="12.75">
      <c r="A70" s="22"/>
      <c r="B70" s="42">
        <f t="shared" si="3"/>
        <v>0.6699999999999952</v>
      </c>
      <c r="C70" s="42">
        <f>Dati!$C$4*B70^2+Dati!$C$6*B70+Dati!$C$8</f>
        <v>5.788899999999984</v>
      </c>
      <c r="D70" s="22"/>
      <c r="E70" s="42">
        <f t="shared" si="1"/>
        <v>0.6699999999999952</v>
      </c>
      <c r="F70" s="42">
        <f>(Calcoli!$C$25*'Tabella XY'!E70)+'Tabella XY'!$F$2</f>
        <v>5.33999999999999</v>
      </c>
      <c r="G70" s="22"/>
      <c r="H70" s="42">
        <f t="shared" si="2"/>
        <v>7.669999999999995</v>
      </c>
      <c r="I70" s="42">
        <f>(Calcoli!$C$26*'Tabella XY'!H70)+'Tabella XY'!$I$2</f>
        <v>-58.01999999999997</v>
      </c>
      <c r="J70" s="22"/>
      <c r="K70" s="22"/>
      <c r="L70" s="22"/>
    </row>
    <row r="71" spans="1:12" ht="12.75">
      <c r="A71" s="22"/>
      <c r="B71" s="42">
        <f t="shared" si="3"/>
        <v>0.7999999999999952</v>
      </c>
      <c r="C71" s="42">
        <f>Dati!$C$4*B71^2+Dati!$C$6*B71+Dati!$C$8</f>
        <v>6.2399999999999824</v>
      </c>
      <c r="D71" s="22"/>
      <c r="E71" s="42">
        <f t="shared" si="1"/>
        <v>0.7999999999999952</v>
      </c>
      <c r="F71" s="42">
        <f>(Calcoli!$C$25*'Tabella XY'!E71)+'Tabella XY'!$F$2</f>
        <v>5.599999999999991</v>
      </c>
      <c r="G71" s="22"/>
      <c r="H71" s="42">
        <f t="shared" si="2"/>
        <v>7.7999999999999945</v>
      </c>
      <c r="I71" s="42">
        <f>(Calcoli!$C$26*'Tabella XY'!H71)+'Tabella XY'!$I$2</f>
        <v>-58.79999999999997</v>
      </c>
      <c r="J71" s="22"/>
      <c r="K71" s="22"/>
      <c r="L71" s="22"/>
    </row>
    <row r="72" spans="1:12" ht="12.75">
      <c r="A72" s="22"/>
      <c r="B72" s="42">
        <f t="shared" si="3"/>
        <v>0.9299999999999952</v>
      </c>
      <c r="C72" s="42">
        <f>Dati!$C$4*B72^2+Dati!$C$6*B72+Dati!$C$8</f>
        <v>6.724899999999981</v>
      </c>
      <c r="D72" s="22"/>
      <c r="E72" s="42">
        <f t="shared" si="1"/>
        <v>0.9299999999999952</v>
      </c>
      <c r="F72" s="42">
        <f>(Calcoli!$C$25*'Tabella XY'!E72)+'Tabella XY'!$F$2</f>
        <v>5.8599999999999905</v>
      </c>
      <c r="G72" s="22"/>
      <c r="H72" s="42">
        <f t="shared" si="2"/>
        <v>7.929999999999994</v>
      </c>
      <c r="I72" s="42">
        <f>(Calcoli!$C$26*'Tabella XY'!H72)+'Tabella XY'!$I$2</f>
        <v>-59.57999999999997</v>
      </c>
      <c r="J72" s="22"/>
      <c r="K72" s="22"/>
      <c r="L72" s="22"/>
    </row>
    <row r="73" spans="1:12" ht="12.75">
      <c r="A73" s="22"/>
      <c r="B73" s="42">
        <f t="shared" si="3"/>
        <v>1.0599999999999952</v>
      </c>
      <c r="C73" s="42">
        <f>Dati!$C$4*B73^2+Dati!$C$6*B73+Dati!$C$8</f>
        <v>7.24359999999998</v>
      </c>
      <c r="D73" s="22"/>
      <c r="E73" s="42">
        <f t="shared" si="1"/>
        <v>1.0599999999999952</v>
      </c>
      <c r="F73" s="42">
        <f>(Calcoli!$C$25*'Tabella XY'!E73)+'Tabella XY'!$F$2</f>
        <v>6.11999999999999</v>
      </c>
      <c r="G73" s="22"/>
      <c r="H73" s="42">
        <f t="shared" si="2"/>
        <v>8.059999999999995</v>
      </c>
      <c r="I73" s="42">
        <f>(Calcoli!$C$26*'Tabella XY'!H73)+'Tabella XY'!$I$2</f>
        <v>-60.35999999999997</v>
      </c>
      <c r="J73" s="22"/>
      <c r="K73" s="22"/>
      <c r="L73" s="22"/>
    </row>
    <row r="74" spans="1:12" ht="12.75">
      <c r="A74" s="22"/>
      <c r="B74" s="42">
        <f t="shared" si="3"/>
        <v>1.189999999999995</v>
      </c>
      <c r="C74" s="42">
        <f>Dati!$C$4*B74^2+Dati!$C$6*B74+Dati!$C$8</f>
        <v>7.796099999999978</v>
      </c>
      <c r="D74" s="22"/>
      <c r="E74" s="42">
        <f t="shared" si="1"/>
        <v>1.189999999999995</v>
      </c>
      <c r="F74" s="42">
        <f>(Calcoli!$C$25*'Tabella XY'!E74)+'Tabella XY'!$F$2</f>
        <v>6.37999999999999</v>
      </c>
      <c r="G74" s="22"/>
      <c r="H74" s="42">
        <f t="shared" si="2"/>
        <v>8.189999999999996</v>
      </c>
      <c r="I74" s="42">
        <f>(Calcoli!$C$26*'Tabella XY'!H74)+'Tabella XY'!$I$2</f>
        <v>-61.13999999999997</v>
      </c>
      <c r="J74" s="22"/>
      <c r="K74" s="22"/>
      <c r="L74" s="22"/>
    </row>
    <row r="75" spans="1:12" ht="12.75">
      <c r="A75" s="22"/>
      <c r="B75" s="42">
        <f t="shared" si="3"/>
        <v>1.319999999999995</v>
      </c>
      <c r="C75" s="42">
        <f>Dati!$C$4*B75^2+Dati!$C$6*B75+Dati!$C$8</f>
        <v>8.382399999999976</v>
      </c>
      <c r="D75" s="22"/>
      <c r="E75" s="42">
        <f t="shared" si="1"/>
        <v>1.319999999999995</v>
      </c>
      <c r="F75" s="42">
        <f>(Calcoli!$C$25*'Tabella XY'!E75)+'Tabella XY'!$F$2</f>
        <v>6.63999999999999</v>
      </c>
      <c r="G75" s="22"/>
      <c r="H75" s="42">
        <f t="shared" si="2"/>
        <v>8.319999999999997</v>
      </c>
      <c r="I75" s="42">
        <f>(Calcoli!$C$26*'Tabella XY'!H75)+'Tabella XY'!$I$2</f>
        <v>-61.91999999999998</v>
      </c>
      <c r="J75" s="22"/>
      <c r="K75" s="22"/>
      <c r="L75" s="22"/>
    </row>
    <row r="76" spans="1:12" ht="12.75">
      <c r="A76" s="22"/>
      <c r="B76" s="42">
        <f aca="true" t="shared" si="4" ref="B76:B111">B75+$C$7</f>
        <v>1.4499999999999948</v>
      </c>
      <c r="C76" s="42">
        <f>Dati!$C$4*B76^2+Dati!$C$6*B76+Dati!$C$8</f>
        <v>9.002499999999975</v>
      </c>
      <c r="D76" s="22"/>
      <c r="E76" s="42">
        <f t="shared" si="1"/>
        <v>1.4499999999999948</v>
      </c>
      <c r="F76" s="42">
        <f>(Calcoli!$C$25*'Tabella XY'!E76)+'Tabella XY'!$F$2</f>
        <v>6.89999999999999</v>
      </c>
      <c r="G76" s="22"/>
      <c r="H76" s="42">
        <f t="shared" si="2"/>
        <v>8.449999999999998</v>
      </c>
      <c r="I76" s="42">
        <f>(Calcoli!$C$26*'Tabella XY'!H76)+'Tabella XY'!$I$2</f>
        <v>-62.69999999999999</v>
      </c>
      <c r="J76" s="22"/>
      <c r="K76" s="22"/>
      <c r="L76" s="22"/>
    </row>
    <row r="77" spans="1:12" ht="12.75">
      <c r="A77" s="22"/>
      <c r="B77" s="42">
        <f t="shared" si="4"/>
        <v>1.5799999999999947</v>
      </c>
      <c r="C77" s="42">
        <f>Dati!$C$4*B77^2+Dati!$C$6*B77+Dati!$C$8</f>
        <v>9.656399999999973</v>
      </c>
      <c r="D77" s="22"/>
      <c r="E77" s="42">
        <f aca="true" t="shared" si="5" ref="E77:E111">E76+$F$7</f>
        <v>1.5799999999999947</v>
      </c>
      <c r="F77" s="42">
        <f>(Calcoli!$C$25*'Tabella XY'!E77)+'Tabella XY'!$F$2</f>
        <v>7.1599999999999895</v>
      </c>
      <c r="G77" s="22"/>
      <c r="H77" s="42">
        <f aca="true" t="shared" si="6" ref="H77:H111">H76+$F$7</f>
        <v>8.579999999999998</v>
      </c>
      <c r="I77" s="42">
        <f>(Calcoli!$C$26*'Tabella XY'!H77)+'Tabella XY'!$I$2</f>
        <v>-63.47999999999999</v>
      </c>
      <c r="J77" s="22"/>
      <c r="K77" s="22"/>
      <c r="L77" s="22"/>
    </row>
    <row r="78" spans="1:12" ht="12.75">
      <c r="A78" s="22"/>
      <c r="B78" s="42">
        <f t="shared" si="4"/>
        <v>1.7099999999999946</v>
      </c>
      <c r="C78" s="42">
        <f>Dati!$C$4*B78^2+Dati!$C$6*B78+Dati!$C$8</f>
        <v>10.34409999999997</v>
      </c>
      <c r="D78" s="22"/>
      <c r="E78" s="42">
        <f t="shared" si="5"/>
        <v>1.7099999999999946</v>
      </c>
      <c r="F78" s="42">
        <f>(Calcoli!$C$25*'Tabella XY'!E78)+'Tabella XY'!$F$2</f>
        <v>7.419999999999989</v>
      </c>
      <c r="G78" s="22"/>
      <c r="H78" s="42">
        <f t="shared" si="6"/>
        <v>8.709999999999999</v>
      </c>
      <c r="I78" s="42">
        <f>(Calcoli!$C$26*'Tabella XY'!H78)+'Tabella XY'!$I$2</f>
        <v>-64.25999999999999</v>
      </c>
      <c r="J78" s="22"/>
      <c r="K78" s="22"/>
      <c r="L78" s="22"/>
    </row>
    <row r="79" spans="1:12" ht="12.75">
      <c r="A79" s="22"/>
      <c r="B79" s="42">
        <f t="shared" si="4"/>
        <v>1.8399999999999945</v>
      </c>
      <c r="C79" s="42">
        <f>Dati!$C$4*B79^2+Dati!$C$6*B79+Dati!$C$8</f>
        <v>11.065599999999968</v>
      </c>
      <c r="D79" s="22"/>
      <c r="E79" s="42">
        <f t="shared" si="5"/>
        <v>1.8399999999999945</v>
      </c>
      <c r="F79" s="42">
        <f>(Calcoli!$C$25*'Tabella XY'!E79)+'Tabella XY'!$F$2</f>
        <v>7.679999999999989</v>
      </c>
      <c r="G79" s="22"/>
      <c r="H79" s="42">
        <f t="shared" si="6"/>
        <v>8.84</v>
      </c>
      <c r="I79" s="42">
        <f>(Calcoli!$C$26*'Tabella XY'!H79)+'Tabella XY'!$I$2</f>
        <v>-65.03999999999999</v>
      </c>
      <c r="J79" s="22"/>
      <c r="K79" s="22"/>
      <c r="L79" s="22"/>
    </row>
    <row r="80" spans="1:12" ht="12.75">
      <c r="A80" s="22"/>
      <c r="B80" s="42">
        <f t="shared" si="4"/>
        <v>1.9699999999999944</v>
      </c>
      <c r="C80" s="42">
        <f>Dati!$C$4*B80^2+Dati!$C$6*B80+Dati!$C$8</f>
        <v>11.820899999999966</v>
      </c>
      <c r="D80" s="22"/>
      <c r="E80" s="42">
        <f t="shared" si="5"/>
        <v>1.9699999999999944</v>
      </c>
      <c r="F80" s="42">
        <f>(Calcoli!$C$25*'Tabella XY'!E80)+'Tabella XY'!$F$2</f>
        <v>7.939999999999989</v>
      </c>
      <c r="G80" s="22"/>
      <c r="H80" s="42">
        <f t="shared" si="6"/>
        <v>8.97</v>
      </c>
      <c r="I80" s="42">
        <f>(Calcoli!$C$26*'Tabella XY'!H80)+'Tabella XY'!$I$2</f>
        <v>-65.82000000000001</v>
      </c>
      <c r="J80" s="22"/>
      <c r="K80" s="22"/>
      <c r="L80" s="22"/>
    </row>
    <row r="81" spans="1:12" ht="12.75">
      <c r="A81" s="22"/>
      <c r="B81" s="42">
        <f t="shared" si="4"/>
        <v>2.0999999999999943</v>
      </c>
      <c r="C81" s="42">
        <f>Dati!$C$4*B81^2+Dati!$C$6*B81+Dati!$C$8</f>
        <v>12.609999999999964</v>
      </c>
      <c r="D81" s="22"/>
      <c r="E81" s="42">
        <f t="shared" si="5"/>
        <v>2.0999999999999943</v>
      </c>
      <c r="F81" s="42">
        <f>(Calcoli!$C$25*'Tabella XY'!E81)+'Tabella XY'!$F$2</f>
        <v>8.199999999999989</v>
      </c>
      <c r="G81" s="22"/>
      <c r="H81" s="42">
        <f t="shared" si="6"/>
        <v>9.100000000000001</v>
      </c>
      <c r="I81" s="42">
        <f>(Calcoli!$C$26*'Tabella XY'!H81)+'Tabella XY'!$I$2</f>
        <v>-66.60000000000001</v>
      </c>
      <c r="J81" s="22"/>
      <c r="K81" s="22"/>
      <c r="L81" s="22"/>
    </row>
    <row r="82" spans="1:12" ht="12.75">
      <c r="A82" s="22"/>
      <c r="B82" s="42">
        <f t="shared" si="4"/>
        <v>2.229999999999994</v>
      </c>
      <c r="C82" s="42">
        <f>Dati!$C$4*B82^2+Dati!$C$6*B82+Dati!$C$8</f>
        <v>13.432899999999963</v>
      </c>
      <c r="D82" s="22"/>
      <c r="E82" s="42">
        <f t="shared" si="5"/>
        <v>2.229999999999994</v>
      </c>
      <c r="F82" s="42">
        <f>(Calcoli!$C$25*'Tabella XY'!E82)+'Tabella XY'!$F$2</f>
        <v>8.459999999999988</v>
      </c>
      <c r="G82" s="22"/>
      <c r="H82" s="42">
        <f t="shared" si="6"/>
        <v>9.230000000000002</v>
      </c>
      <c r="I82" s="42">
        <f>(Calcoli!$C$26*'Tabella XY'!H82)+'Tabella XY'!$I$2</f>
        <v>-67.38000000000001</v>
      </c>
      <c r="J82" s="22"/>
      <c r="K82" s="22"/>
      <c r="L82" s="22"/>
    </row>
    <row r="83" spans="1:12" ht="12.75">
      <c r="A83" s="22"/>
      <c r="B83" s="42">
        <f t="shared" si="4"/>
        <v>2.359999999999994</v>
      </c>
      <c r="C83" s="42">
        <f>Dati!$C$4*B83^2+Dati!$C$6*B83+Dati!$C$8</f>
        <v>14.289599999999961</v>
      </c>
      <c r="D83" s="22"/>
      <c r="E83" s="42">
        <f t="shared" si="5"/>
        <v>2.359999999999994</v>
      </c>
      <c r="F83" s="42">
        <f>(Calcoli!$C$25*'Tabella XY'!E83)+'Tabella XY'!$F$2</f>
        <v>8.719999999999988</v>
      </c>
      <c r="G83" s="22"/>
      <c r="H83" s="42">
        <f t="shared" si="6"/>
        <v>9.360000000000003</v>
      </c>
      <c r="I83" s="42">
        <f>(Calcoli!$C$26*'Tabella XY'!H83)+'Tabella XY'!$I$2</f>
        <v>-68.16000000000003</v>
      </c>
      <c r="J83" s="22"/>
      <c r="K83" s="22"/>
      <c r="L83" s="22"/>
    </row>
    <row r="84" spans="1:12" ht="12.75">
      <c r="A84" s="22"/>
      <c r="B84" s="42">
        <f t="shared" si="4"/>
        <v>2.489999999999994</v>
      </c>
      <c r="C84" s="42">
        <f>Dati!$C$4*B84^2+Dati!$C$6*B84+Dati!$C$8</f>
        <v>15.180099999999957</v>
      </c>
      <c r="D84" s="22"/>
      <c r="E84" s="42">
        <f t="shared" si="5"/>
        <v>2.489999999999994</v>
      </c>
      <c r="F84" s="42">
        <f>(Calcoli!$C$25*'Tabella XY'!E84)+'Tabella XY'!$F$2</f>
        <v>8.979999999999988</v>
      </c>
      <c r="G84" s="22"/>
      <c r="H84" s="42">
        <f t="shared" si="6"/>
        <v>9.490000000000004</v>
      </c>
      <c r="I84" s="42">
        <f>(Calcoli!$C$26*'Tabella XY'!H84)+'Tabella XY'!$I$2</f>
        <v>-68.94000000000003</v>
      </c>
      <c r="J84" s="22"/>
      <c r="K84" s="22"/>
      <c r="L84" s="22"/>
    </row>
    <row r="85" spans="1:12" ht="12.75">
      <c r="A85" s="22"/>
      <c r="B85" s="42">
        <f t="shared" si="4"/>
        <v>2.619999999999994</v>
      </c>
      <c r="C85" s="42">
        <f>Dati!$C$4*B85^2+Dati!$C$6*B85+Dati!$C$8</f>
        <v>16.104399999999956</v>
      </c>
      <c r="D85" s="22"/>
      <c r="E85" s="42">
        <f t="shared" si="5"/>
        <v>2.619999999999994</v>
      </c>
      <c r="F85" s="42">
        <f>(Calcoli!$C$25*'Tabella XY'!E85)+'Tabella XY'!$F$2</f>
        <v>9.239999999999988</v>
      </c>
      <c r="G85" s="22"/>
      <c r="H85" s="42">
        <f t="shared" si="6"/>
        <v>9.620000000000005</v>
      </c>
      <c r="I85" s="42">
        <f>(Calcoli!$C$26*'Tabella XY'!H85)+'Tabella XY'!$I$2</f>
        <v>-69.72000000000003</v>
      </c>
      <c r="J85" s="22"/>
      <c r="K85" s="22"/>
      <c r="L85" s="22"/>
    </row>
    <row r="86" spans="1:12" ht="12.75">
      <c r="A86" s="22"/>
      <c r="B86" s="42">
        <f t="shared" si="4"/>
        <v>2.749999999999994</v>
      </c>
      <c r="C86" s="42">
        <f>Dati!$C$4*B86^2+Dati!$C$6*B86+Dati!$C$8</f>
        <v>17.062499999999954</v>
      </c>
      <c r="D86" s="22"/>
      <c r="E86" s="42">
        <f t="shared" si="5"/>
        <v>2.749999999999994</v>
      </c>
      <c r="F86" s="42">
        <f>(Calcoli!$C$25*'Tabella XY'!E86)+'Tabella XY'!$F$2</f>
        <v>9.499999999999988</v>
      </c>
      <c r="G86" s="22"/>
      <c r="H86" s="42">
        <f t="shared" si="6"/>
        <v>9.750000000000005</v>
      </c>
      <c r="I86" s="42">
        <f>(Calcoli!$C$26*'Tabella XY'!H86)+'Tabella XY'!$I$2</f>
        <v>-70.50000000000003</v>
      </c>
      <c r="J86" s="22"/>
      <c r="K86" s="22"/>
      <c r="L86" s="22"/>
    </row>
    <row r="87" spans="1:12" ht="12.75">
      <c r="A87" s="22"/>
      <c r="B87" s="42">
        <f t="shared" si="4"/>
        <v>2.8799999999999937</v>
      </c>
      <c r="C87" s="42">
        <f>Dati!$C$4*B87^2+Dati!$C$6*B87+Dati!$C$8</f>
        <v>18.05439999999995</v>
      </c>
      <c r="D87" s="22"/>
      <c r="E87" s="42">
        <f t="shared" si="5"/>
        <v>2.8799999999999937</v>
      </c>
      <c r="F87" s="42">
        <f>(Calcoli!$C$25*'Tabella XY'!E87)+'Tabella XY'!$F$2</f>
        <v>9.759999999999987</v>
      </c>
      <c r="G87" s="22"/>
      <c r="H87" s="42">
        <f t="shared" si="6"/>
        <v>9.880000000000006</v>
      </c>
      <c r="I87" s="42">
        <f>(Calcoli!$C$26*'Tabella XY'!H87)+'Tabella XY'!$I$2</f>
        <v>-71.28000000000003</v>
      </c>
      <c r="J87" s="22"/>
      <c r="K87" s="22"/>
      <c r="L87" s="22"/>
    </row>
    <row r="88" spans="1:12" ht="12.75">
      <c r="A88" s="22"/>
      <c r="B88" s="42">
        <f t="shared" si="4"/>
        <v>3.0099999999999936</v>
      </c>
      <c r="C88" s="42">
        <f>Dati!$C$4*B88^2+Dati!$C$6*B88+Dati!$C$8</f>
        <v>19.08009999999995</v>
      </c>
      <c r="D88" s="22"/>
      <c r="E88" s="42">
        <f t="shared" si="5"/>
        <v>3.0099999999999936</v>
      </c>
      <c r="F88" s="42">
        <f>(Calcoli!$C$25*'Tabella XY'!E88)+'Tabella XY'!$F$2</f>
        <v>10.019999999999987</v>
      </c>
      <c r="G88" s="22"/>
      <c r="H88" s="42">
        <f t="shared" si="6"/>
        <v>10.010000000000007</v>
      </c>
      <c r="I88" s="42">
        <f>(Calcoli!$C$26*'Tabella XY'!H88)+'Tabella XY'!$I$2</f>
        <v>-72.06000000000004</v>
      </c>
      <c r="J88" s="22"/>
      <c r="K88" s="22"/>
      <c r="L88" s="22"/>
    </row>
    <row r="89" spans="1:12" ht="12.75">
      <c r="A89" s="22"/>
      <c r="B89" s="42">
        <f t="shared" si="4"/>
        <v>3.1399999999999935</v>
      </c>
      <c r="C89" s="42">
        <f>Dati!$C$4*B89^2+Dati!$C$6*B89+Dati!$C$8</f>
        <v>20.139599999999945</v>
      </c>
      <c r="D89" s="22"/>
      <c r="E89" s="42">
        <f t="shared" si="5"/>
        <v>3.1399999999999935</v>
      </c>
      <c r="F89" s="42">
        <f>(Calcoli!$C$25*'Tabella XY'!E89)+'Tabella XY'!$F$2</f>
        <v>10.279999999999987</v>
      </c>
      <c r="G89" s="22"/>
      <c r="H89" s="42">
        <f t="shared" si="6"/>
        <v>10.140000000000008</v>
      </c>
      <c r="I89" s="42">
        <f>(Calcoli!$C$26*'Tabella XY'!H89)+'Tabella XY'!$I$2</f>
        <v>-72.84000000000005</v>
      </c>
      <c r="J89" s="22"/>
      <c r="K89" s="22"/>
      <c r="L89" s="22"/>
    </row>
    <row r="90" spans="1:12" ht="12.75">
      <c r="A90" s="22"/>
      <c r="B90" s="42">
        <f t="shared" si="4"/>
        <v>3.2699999999999934</v>
      </c>
      <c r="C90" s="42">
        <f>Dati!$C$4*B90^2+Dati!$C$6*B90+Dati!$C$8</f>
        <v>21.232899999999944</v>
      </c>
      <c r="D90" s="22"/>
      <c r="E90" s="42">
        <f t="shared" si="5"/>
        <v>3.2699999999999934</v>
      </c>
      <c r="F90" s="42">
        <f>(Calcoli!$C$25*'Tabella XY'!E90)+'Tabella XY'!$F$2</f>
        <v>10.539999999999987</v>
      </c>
      <c r="G90" s="22"/>
      <c r="H90" s="42">
        <f t="shared" si="6"/>
        <v>10.270000000000008</v>
      </c>
      <c r="I90" s="42">
        <f>(Calcoli!$C$26*'Tabella XY'!H90)+'Tabella XY'!$I$2</f>
        <v>-73.62000000000005</v>
      </c>
      <c r="J90" s="22"/>
      <c r="K90" s="22"/>
      <c r="L90" s="22"/>
    </row>
    <row r="91" spans="1:12" ht="12.75">
      <c r="A91" s="22"/>
      <c r="B91" s="42">
        <f t="shared" si="4"/>
        <v>3.3999999999999932</v>
      </c>
      <c r="C91" s="42">
        <f>Dati!$C$4*B91^2+Dati!$C$6*B91+Dati!$C$8</f>
        <v>22.359999999999943</v>
      </c>
      <c r="D91" s="22"/>
      <c r="E91" s="42">
        <f t="shared" si="5"/>
        <v>3.3999999999999932</v>
      </c>
      <c r="F91" s="42">
        <f>(Calcoli!$C$25*'Tabella XY'!E91)+'Tabella XY'!$F$2</f>
        <v>10.799999999999986</v>
      </c>
      <c r="G91" s="22"/>
      <c r="H91" s="42">
        <f t="shared" si="6"/>
        <v>10.40000000000001</v>
      </c>
      <c r="I91" s="42">
        <f>(Calcoli!$C$26*'Tabella XY'!H91)+'Tabella XY'!$I$2</f>
        <v>-74.40000000000006</v>
      </c>
      <c r="J91" s="22"/>
      <c r="K91" s="22"/>
      <c r="L91" s="22"/>
    </row>
    <row r="92" spans="1:12" ht="12.75">
      <c r="A92" s="22"/>
      <c r="B92" s="42">
        <f t="shared" si="4"/>
        <v>3.529999999999993</v>
      </c>
      <c r="C92" s="42">
        <f>Dati!$C$4*B92^2+Dati!$C$6*B92+Dati!$C$8</f>
        <v>23.520899999999937</v>
      </c>
      <c r="D92" s="22"/>
      <c r="E92" s="42">
        <f t="shared" si="5"/>
        <v>3.529999999999993</v>
      </c>
      <c r="F92" s="42">
        <f>(Calcoli!$C$25*'Tabella XY'!E92)+'Tabella XY'!$F$2</f>
        <v>11.059999999999986</v>
      </c>
      <c r="G92" s="22"/>
      <c r="H92" s="42">
        <f t="shared" si="6"/>
        <v>10.53000000000001</v>
      </c>
      <c r="I92" s="42">
        <f>(Calcoli!$C$26*'Tabella XY'!H92)+'Tabella XY'!$I$2</f>
        <v>-75.18000000000006</v>
      </c>
      <c r="J92" s="22"/>
      <c r="K92" s="22"/>
      <c r="L92" s="22"/>
    </row>
    <row r="93" spans="1:12" ht="12.75">
      <c r="A93" s="22"/>
      <c r="B93" s="42">
        <f t="shared" si="4"/>
        <v>3.659999999999993</v>
      </c>
      <c r="C93" s="42">
        <f>Dati!$C$4*B93^2+Dati!$C$6*B93+Dati!$C$8</f>
        <v>24.715599999999935</v>
      </c>
      <c r="D93" s="22"/>
      <c r="E93" s="42">
        <f t="shared" si="5"/>
        <v>3.659999999999993</v>
      </c>
      <c r="F93" s="42">
        <f>(Calcoli!$C$25*'Tabella XY'!E93)+'Tabella XY'!$F$2</f>
        <v>11.319999999999986</v>
      </c>
      <c r="G93" s="22"/>
      <c r="H93" s="42">
        <f t="shared" si="6"/>
        <v>10.66000000000001</v>
      </c>
      <c r="I93" s="42">
        <f>(Calcoli!$C$26*'Tabella XY'!H93)+'Tabella XY'!$I$2</f>
        <v>-75.96000000000006</v>
      </c>
      <c r="J93" s="22"/>
      <c r="K93" s="22"/>
      <c r="L93" s="22"/>
    </row>
    <row r="94" spans="1:12" ht="12.75">
      <c r="A94" s="22"/>
      <c r="B94" s="42">
        <f t="shared" si="4"/>
        <v>3.789999999999993</v>
      </c>
      <c r="C94" s="42">
        <f>Dati!$C$4*B94^2+Dati!$C$6*B94+Dati!$C$8</f>
        <v>25.944099999999935</v>
      </c>
      <c r="D94" s="22"/>
      <c r="E94" s="42">
        <f t="shared" si="5"/>
        <v>3.789999999999993</v>
      </c>
      <c r="F94" s="42">
        <f>(Calcoli!$C$25*'Tabella XY'!E94)+'Tabella XY'!$F$2</f>
        <v>11.579999999999986</v>
      </c>
      <c r="G94" s="22"/>
      <c r="H94" s="42">
        <f t="shared" si="6"/>
        <v>10.790000000000012</v>
      </c>
      <c r="I94" s="42">
        <f>(Calcoli!$C$26*'Tabella XY'!H94)+'Tabella XY'!$I$2</f>
        <v>-76.74000000000007</v>
      </c>
      <c r="J94" s="22"/>
      <c r="K94" s="22"/>
      <c r="L94" s="22"/>
    </row>
    <row r="95" spans="1:12" ht="12.75">
      <c r="A95" s="22"/>
      <c r="B95" s="42">
        <f t="shared" si="4"/>
        <v>3.919999999999993</v>
      </c>
      <c r="C95" s="42">
        <f>Dati!$C$4*B95^2+Dati!$C$6*B95+Dati!$C$8</f>
        <v>27.20639999999993</v>
      </c>
      <c r="D95" s="22"/>
      <c r="E95" s="42">
        <f t="shared" si="5"/>
        <v>3.919999999999993</v>
      </c>
      <c r="F95" s="42">
        <f>(Calcoli!$C$25*'Tabella XY'!E95)+'Tabella XY'!$F$2</f>
        <v>11.839999999999986</v>
      </c>
      <c r="G95" s="22"/>
      <c r="H95" s="42">
        <f t="shared" si="6"/>
        <v>10.920000000000012</v>
      </c>
      <c r="I95" s="42">
        <f>(Calcoli!$C$26*'Tabella XY'!H95)+'Tabella XY'!$I$2</f>
        <v>-77.52000000000007</v>
      </c>
      <c r="J95" s="22"/>
      <c r="K95" s="22"/>
      <c r="L95" s="22"/>
    </row>
    <row r="96" spans="1:12" ht="12.75">
      <c r="A96" s="22"/>
      <c r="B96" s="42">
        <f t="shared" si="4"/>
        <v>4.049999999999993</v>
      </c>
      <c r="C96" s="42">
        <f>Dati!$C$4*B96^2+Dati!$C$6*B96+Dati!$C$8</f>
        <v>28.502499999999927</v>
      </c>
      <c r="D96" s="22"/>
      <c r="E96" s="42">
        <f t="shared" si="5"/>
        <v>4.049999999999993</v>
      </c>
      <c r="F96" s="42">
        <f>(Calcoli!$C$25*'Tabella XY'!E96)+'Tabella XY'!$F$2</f>
        <v>12.099999999999985</v>
      </c>
      <c r="G96" s="22"/>
      <c r="H96" s="42">
        <f t="shared" si="6"/>
        <v>11.050000000000013</v>
      </c>
      <c r="I96" s="42">
        <f>(Calcoli!$C$26*'Tabella XY'!H96)+'Tabella XY'!$I$2</f>
        <v>-78.30000000000008</v>
      </c>
      <c r="J96" s="22"/>
      <c r="K96" s="22"/>
      <c r="L96" s="22"/>
    </row>
    <row r="97" spans="1:12" ht="12.75">
      <c r="A97" s="22"/>
      <c r="B97" s="42">
        <f t="shared" si="4"/>
        <v>4.179999999999993</v>
      </c>
      <c r="C97" s="42">
        <f>Dati!$C$4*B97^2+Dati!$C$6*B97+Dati!$C$8</f>
        <v>29.832399999999925</v>
      </c>
      <c r="D97" s="22"/>
      <c r="E97" s="42">
        <f t="shared" si="5"/>
        <v>4.179999999999993</v>
      </c>
      <c r="F97" s="42">
        <f>(Calcoli!$C$25*'Tabella XY'!E97)+'Tabella XY'!$F$2</f>
        <v>12.359999999999985</v>
      </c>
      <c r="G97" s="22"/>
      <c r="H97" s="42">
        <f t="shared" si="6"/>
        <v>11.180000000000014</v>
      </c>
      <c r="I97" s="42">
        <f>(Calcoli!$C$26*'Tabella XY'!H97)+'Tabella XY'!$I$2</f>
        <v>-79.08000000000008</v>
      </c>
      <c r="J97" s="22"/>
      <c r="K97" s="22"/>
      <c r="L97" s="22"/>
    </row>
    <row r="98" spans="1:12" ht="12.75">
      <c r="A98" s="22"/>
      <c r="B98" s="42">
        <f t="shared" si="4"/>
        <v>4.3099999999999925</v>
      </c>
      <c r="C98" s="42">
        <f>Dati!$C$4*B98^2+Dati!$C$6*B98+Dati!$C$8</f>
        <v>31.196099999999923</v>
      </c>
      <c r="D98" s="22"/>
      <c r="E98" s="42">
        <f t="shared" si="5"/>
        <v>4.3099999999999925</v>
      </c>
      <c r="F98" s="42">
        <f>(Calcoli!$C$25*'Tabella XY'!E98)+'Tabella XY'!$F$2</f>
        <v>12.619999999999985</v>
      </c>
      <c r="G98" s="22"/>
      <c r="H98" s="42">
        <f t="shared" si="6"/>
        <v>11.310000000000015</v>
      </c>
      <c r="I98" s="42">
        <f>(Calcoli!$C$26*'Tabella XY'!H98)+'Tabella XY'!$I$2</f>
        <v>-79.86000000000008</v>
      </c>
      <c r="J98" s="22"/>
      <c r="K98" s="22"/>
      <c r="L98" s="22"/>
    </row>
    <row r="99" spans="1:12" ht="12.75">
      <c r="A99" s="22"/>
      <c r="B99" s="42">
        <f t="shared" si="4"/>
        <v>4.439999999999992</v>
      </c>
      <c r="C99" s="42">
        <f>Dati!$C$4*B99^2+Dati!$C$6*B99+Dati!$C$8</f>
        <v>32.59359999999992</v>
      </c>
      <c r="D99" s="22"/>
      <c r="E99" s="42">
        <f t="shared" si="5"/>
        <v>4.439999999999992</v>
      </c>
      <c r="F99" s="42">
        <f>(Calcoli!$C$25*'Tabella XY'!E99)+'Tabella XY'!$F$2</f>
        <v>12.879999999999985</v>
      </c>
      <c r="G99" s="22"/>
      <c r="H99" s="42">
        <f t="shared" si="6"/>
        <v>11.440000000000015</v>
      </c>
      <c r="I99" s="42">
        <f>(Calcoli!$C$26*'Tabella XY'!H99)+'Tabella XY'!$I$2</f>
        <v>-80.6400000000001</v>
      </c>
      <c r="J99" s="22"/>
      <c r="K99" s="22"/>
      <c r="L99" s="22"/>
    </row>
    <row r="100" spans="1:12" ht="12.75">
      <c r="A100" s="22"/>
      <c r="B100" s="42">
        <f t="shared" si="4"/>
        <v>4.569999999999992</v>
      </c>
      <c r="C100" s="42">
        <f>Dati!$C$4*B100^2+Dati!$C$6*B100+Dati!$C$8</f>
        <v>34.02489999999992</v>
      </c>
      <c r="D100" s="22"/>
      <c r="E100" s="42">
        <f t="shared" si="5"/>
        <v>4.569999999999992</v>
      </c>
      <c r="F100" s="42">
        <f>(Calcoli!$C$25*'Tabella XY'!E100)+'Tabella XY'!$F$2</f>
        <v>13.139999999999985</v>
      </c>
      <c r="G100" s="22"/>
      <c r="H100" s="42">
        <f t="shared" si="6"/>
        <v>11.570000000000016</v>
      </c>
      <c r="I100" s="42">
        <f>(Calcoli!$C$26*'Tabella XY'!H100)+'Tabella XY'!$I$2</f>
        <v>-81.4200000000001</v>
      </c>
      <c r="J100" s="22"/>
      <c r="K100" s="22"/>
      <c r="L100" s="22"/>
    </row>
    <row r="101" spans="1:12" ht="12.75">
      <c r="A101" s="22"/>
      <c r="B101" s="42">
        <f t="shared" si="4"/>
        <v>4.699999999999992</v>
      </c>
      <c r="C101" s="42">
        <f>Dati!$C$4*B101^2+Dati!$C$6*B101+Dati!$C$8</f>
        <v>35.48999999999991</v>
      </c>
      <c r="D101" s="22"/>
      <c r="E101" s="42">
        <f t="shared" si="5"/>
        <v>4.699999999999992</v>
      </c>
      <c r="F101" s="42">
        <f>(Calcoli!$C$25*'Tabella XY'!E101)+'Tabella XY'!$F$2</f>
        <v>13.399999999999984</v>
      </c>
      <c r="G101" s="22"/>
      <c r="H101" s="42">
        <f t="shared" si="6"/>
        <v>11.700000000000017</v>
      </c>
      <c r="I101" s="42">
        <f>(Calcoli!$C$26*'Tabella XY'!H101)+'Tabella XY'!$I$2</f>
        <v>-82.2000000000001</v>
      </c>
      <c r="J101" s="22"/>
      <c r="K101" s="22"/>
      <c r="L101" s="22"/>
    </row>
    <row r="102" spans="1:12" ht="12.75">
      <c r="A102" s="22"/>
      <c r="B102" s="42">
        <f t="shared" si="4"/>
        <v>4.829999999999992</v>
      </c>
      <c r="C102" s="42">
        <f>Dati!$C$4*B102^2+Dati!$C$6*B102+Dati!$C$8</f>
        <v>36.98889999999991</v>
      </c>
      <c r="D102" s="22"/>
      <c r="E102" s="42">
        <f t="shared" si="5"/>
        <v>4.829999999999992</v>
      </c>
      <c r="F102" s="42">
        <f>(Calcoli!$C$25*'Tabella XY'!E102)+'Tabella XY'!$F$2</f>
        <v>13.659999999999984</v>
      </c>
      <c r="G102" s="22"/>
      <c r="H102" s="42">
        <f t="shared" si="6"/>
        <v>11.830000000000018</v>
      </c>
      <c r="I102" s="42">
        <f>(Calcoli!$C$26*'Tabella XY'!H102)+'Tabella XY'!$I$2</f>
        <v>-82.9800000000001</v>
      </c>
      <c r="J102" s="22"/>
      <c r="K102" s="22"/>
      <c r="L102" s="22"/>
    </row>
    <row r="103" spans="1:12" ht="12.75">
      <c r="A103" s="22"/>
      <c r="B103" s="42">
        <f t="shared" si="4"/>
        <v>4.959999999999992</v>
      </c>
      <c r="C103" s="42">
        <f>Dati!$C$4*B103^2+Dati!$C$6*B103+Dati!$C$8</f>
        <v>38.52159999999991</v>
      </c>
      <c r="D103" s="22"/>
      <c r="E103" s="42">
        <f t="shared" si="5"/>
        <v>4.959999999999992</v>
      </c>
      <c r="F103" s="42">
        <f>(Calcoli!$C$25*'Tabella XY'!E103)+'Tabella XY'!$F$2</f>
        <v>13.919999999999984</v>
      </c>
      <c r="G103" s="22"/>
      <c r="H103" s="42">
        <f t="shared" si="6"/>
        <v>11.960000000000019</v>
      </c>
      <c r="I103" s="42">
        <f>(Calcoli!$C$26*'Tabella XY'!H103)+'Tabella XY'!$I$2</f>
        <v>-83.7600000000001</v>
      </c>
      <c r="J103" s="22"/>
      <c r="K103" s="22"/>
      <c r="L103" s="22"/>
    </row>
    <row r="104" spans="1:12" ht="12.75">
      <c r="A104" s="22"/>
      <c r="B104" s="42">
        <f t="shared" si="4"/>
        <v>5.089999999999992</v>
      </c>
      <c r="C104" s="42">
        <f>Dati!$C$4*B104^2+Dati!$C$6*B104+Dati!$C$8</f>
        <v>40.0880999999999</v>
      </c>
      <c r="D104" s="22"/>
      <c r="E104" s="42">
        <f t="shared" si="5"/>
        <v>5.089999999999992</v>
      </c>
      <c r="F104" s="42">
        <f>(Calcoli!$C$25*'Tabella XY'!E104)+'Tabella XY'!$F$2</f>
        <v>14.179999999999984</v>
      </c>
      <c r="G104" s="22"/>
      <c r="H104" s="42">
        <f t="shared" si="6"/>
        <v>12.09000000000002</v>
      </c>
      <c r="I104" s="42">
        <f>(Calcoli!$C$26*'Tabella XY'!H104)+'Tabella XY'!$I$2</f>
        <v>-84.54000000000012</v>
      </c>
      <c r="J104" s="22"/>
      <c r="K104" s="22"/>
      <c r="L104" s="22"/>
    </row>
    <row r="105" spans="1:12" ht="12.75">
      <c r="A105" s="22"/>
      <c r="B105" s="42">
        <f t="shared" si="4"/>
        <v>5.219999999999992</v>
      </c>
      <c r="C105" s="42">
        <f>Dati!$C$4*B105^2+Dati!$C$6*B105+Dati!$C$8</f>
        <v>41.6883999999999</v>
      </c>
      <c r="D105" s="22"/>
      <c r="E105" s="42">
        <f t="shared" si="5"/>
        <v>5.219999999999992</v>
      </c>
      <c r="F105" s="42">
        <f>(Calcoli!$C$25*'Tabella XY'!E105)+'Tabella XY'!$F$2</f>
        <v>14.439999999999984</v>
      </c>
      <c r="G105" s="22"/>
      <c r="H105" s="42">
        <f t="shared" si="6"/>
        <v>12.22000000000002</v>
      </c>
      <c r="I105" s="42">
        <f>(Calcoli!$C$26*'Tabella XY'!H105)+'Tabella XY'!$I$2</f>
        <v>-85.32000000000012</v>
      </c>
      <c r="J105" s="22"/>
      <c r="K105" s="22"/>
      <c r="L105" s="22"/>
    </row>
    <row r="106" spans="1:12" ht="12.75">
      <c r="A106" s="22"/>
      <c r="B106" s="42">
        <f t="shared" si="4"/>
        <v>5.349999999999992</v>
      </c>
      <c r="C106" s="42">
        <f>Dati!$C$4*B106^2+Dati!$C$6*B106+Dati!$C$8</f>
        <v>43.32249999999989</v>
      </c>
      <c r="D106" s="22"/>
      <c r="E106" s="42">
        <f t="shared" si="5"/>
        <v>5.349999999999992</v>
      </c>
      <c r="F106" s="42">
        <f>(Calcoli!$C$25*'Tabella XY'!E106)+'Tabella XY'!$F$2</f>
        <v>14.699999999999983</v>
      </c>
      <c r="G106" s="22"/>
      <c r="H106" s="42">
        <f t="shared" si="6"/>
        <v>12.350000000000021</v>
      </c>
      <c r="I106" s="42">
        <f>(Calcoli!$C$26*'Tabella XY'!H106)+'Tabella XY'!$I$2</f>
        <v>-86.10000000000012</v>
      </c>
      <c r="J106" s="22"/>
      <c r="K106" s="22"/>
      <c r="L106" s="22"/>
    </row>
    <row r="107" spans="1:12" ht="12.75">
      <c r="A107" s="22"/>
      <c r="B107" s="42">
        <f t="shared" si="4"/>
        <v>5.4799999999999915</v>
      </c>
      <c r="C107" s="42">
        <f>Dati!$C$4*B107^2+Dati!$C$6*B107+Dati!$C$8</f>
        <v>44.990399999999894</v>
      </c>
      <c r="D107" s="22"/>
      <c r="E107" s="42">
        <f t="shared" si="5"/>
        <v>5.4799999999999915</v>
      </c>
      <c r="F107" s="42">
        <f>(Calcoli!$C$25*'Tabella XY'!E107)+'Tabella XY'!$F$2</f>
        <v>14.959999999999983</v>
      </c>
      <c r="G107" s="22"/>
      <c r="H107" s="42">
        <f t="shared" si="6"/>
        <v>12.480000000000022</v>
      </c>
      <c r="I107" s="42">
        <f>(Calcoli!$C$26*'Tabella XY'!H107)+'Tabella XY'!$I$2</f>
        <v>-86.88000000000014</v>
      </c>
      <c r="J107" s="22"/>
      <c r="K107" s="22"/>
      <c r="L107" s="22"/>
    </row>
    <row r="108" spans="1:12" ht="12.75">
      <c r="A108" s="22"/>
      <c r="B108" s="42">
        <f t="shared" si="4"/>
        <v>5.609999999999991</v>
      </c>
      <c r="C108" s="42">
        <f>Dati!$C$4*B108^2+Dati!$C$6*B108+Dati!$C$8</f>
        <v>46.69209999999989</v>
      </c>
      <c r="D108" s="22"/>
      <c r="E108" s="42">
        <f t="shared" si="5"/>
        <v>5.609999999999991</v>
      </c>
      <c r="F108" s="42">
        <f>(Calcoli!$C$25*'Tabella XY'!E108)+'Tabella XY'!$F$2</f>
        <v>15.219999999999983</v>
      </c>
      <c r="G108" s="22"/>
      <c r="H108" s="42">
        <f t="shared" si="6"/>
        <v>12.610000000000023</v>
      </c>
      <c r="I108" s="42">
        <f>(Calcoli!$C$26*'Tabella XY'!H108)+'Tabella XY'!$I$2</f>
        <v>-87.66000000000014</v>
      </c>
      <c r="J108" s="22"/>
      <c r="K108" s="22"/>
      <c r="L108" s="22"/>
    </row>
    <row r="109" spans="1:12" ht="12.75">
      <c r="A109" s="22"/>
      <c r="B109" s="42">
        <f t="shared" si="4"/>
        <v>5.739999999999991</v>
      </c>
      <c r="C109" s="42">
        <f>Dati!$C$4*B109^2+Dati!$C$6*B109+Dati!$C$8</f>
        <v>48.427599999999885</v>
      </c>
      <c r="D109" s="22"/>
      <c r="E109" s="42">
        <f t="shared" si="5"/>
        <v>5.739999999999991</v>
      </c>
      <c r="F109" s="42">
        <f>(Calcoli!$C$25*'Tabella XY'!E109)+'Tabella XY'!$F$2</f>
        <v>15.479999999999983</v>
      </c>
      <c r="G109" s="22"/>
      <c r="H109" s="42">
        <f t="shared" si="6"/>
        <v>12.740000000000023</v>
      </c>
      <c r="I109" s="42">
        <f>(Calcoli!$C$26*'Tabella XY'!H109)+'Tabella XY'!$I$2</f>
        <v>-88.44000000000014</v>
      </c>
      <c r="J109" s="22"/>
      <c r="K109" s="22"/>
      <c r="L109" s="22"/>
    </row>
    <row r="110" spans="1:12" ht="12.75">
      <c r="A110" s="22"/>
      <c r="B110" s="42">
        <f t="shared" si="4"/>
        <v>5.869999999999991</v>
      </c>
      <c r="C110" s="42">
        <f>Dati!$C$4*B110^2+Dati!$C$6*B110+Dati!$C$8</f>
        <v>50.19689999999988</v>
      </c>
      <c r="D110" s="22"/>
      <c r="E110" s="42">
        <f t="shared" si="5"/>
        <v>5.869999999999991</v>
      </c>
      <c r="F110" s="42">
        <f>(Calcoli!$C$25*'Tabella XY'!E110)+'Tabella XY'!$F$2</f>
        <v>15.739999999999982</v>
      </c>
      <c r="G110" s="22"/>
      <c r="H110" s="42">
        <f t="shared" si="6"/>
        <v>12.870000000000024</v>
      </c>
      <c r="I110" s="42">
        <f>(Calcoli!$C$26*'Tabella XY'!H110)+'Tabella XY'!$I$2</f>
        <v>-89.22000000000014</v>
      </c>
      <c r="J110" s="22"/>
      <c r="K110" s="22"/>
      <c r="L110" s="22"/>
    </row>
    <row r="111" spans="1:12" ht="12.75">
      <c r="A111" s="22"/>
      <c r="B111" s="42">
        <f t="shared" si="4"/>
        <v>5.999999999999991</v>
      </c>
      <c r="C111" s="42">
        <f>Dati!$C$4*B111^2+Dati!$C$6*B111+Dati!$C$8</f>
        <v>51.99999999999987</v>
      </c>
      <c r="D111" s="22"/>
      <c r="E111" s="42">
        <f t="shared" si="5"/>
        <v>5.999999999999991</v>
      </c>
      <c r="F111" s="42">
        <f>(Calcoli!$C$25*'Tabella XY'!E111)+'Tabella XY'!$F$2</f>
        <v>15.999999999999982</v>
      </c>
      <c r="G111" s="22"/>
      <c r="H111" s="42">
        <f t="shared" si="6"/>
        <v>13.000000000000025</v>
      </c>
      <c r="I111" s="42">
        <f>(Calcoli!$C$26*'Tabella XY'!H111)+'Tabella XY'!$I$2</f>
        <v>-90.00000000000014</v>
      </c>
      <c r="J111" s="22"/>
      <c r="K111" s="22"/>
      <c r="L111" s="22"/>
    </row>
    <row r="112" spans="1:12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</sheetData>
  <sheetProtection password="D02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Muça</dc:creator>
  <cp:keywords/>
  <dc:description/>
  <cp:lastModifiedBy>ADMIN</cp:lastModifiedBy>
  <dcterms:created xsi:type="dcterms:W3CDTF">2004-04-12T09:30:46Z</dcterms:created>
  <dcterms:modified xsi:type="dcterms:W3CDTF">2009-10-23T20:12:32Z</dcterms:modified>
  <cp:category/>
  <cp:version/>
  <cp:contentType/>
  <cp:contentStatus/>
</cp:coreProperties>
</file>