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60" windowWidth="19260" windowHeight="2175" activeTab="1"/>
  </bookViews>
  <sheets>
    <sheet name="Dise_log" sheetId="1" r:id="rId1"/>
    <sheet name="Eq_log" sheetId="2" r:id="rId2"/>
  </sheets>
  <definedNames/>
  <calcPr fullCalcOnLoad="1"/>
</workbook>
</file>

<file path=xl/sharedStrings.xml><?xml version="1.0" encoding="utf-8"?>
<sst xmlns="http://schemas.openxmlformats.org/spreadsheetml/2006/main" count="44" uniqueCount="27">
  <si>
    <t>Zona lavoro</t>
  </si>
  <si>
    <t>V iniziale</t>
  </si>
  <si>
    <t>V finale</t>
  </si>
  <si>
    <t>Punti</t>
  </si>
  <si>
    <t>Passo</t>
  </si>
  <si>
    <t>Asse x</t>
  </si>
  <si>
    <t>Retta</t>
  </si>
  <si>
    <t>xP</t>
  </si>
  <si>
    <t>yP</t>
  </si>
  <si>
    <t>commenti</t>
  </si>
  <si>
    <t>b</t>
  </si>
  <si>
    <t>a</t>
  </si>
  <si>
    <t>input</t>
  </si>
  <si>
    <t>output</t>
  </si>
  <si>
    <t>segmento</t>
  </si>
  <si>
    <t>Equazione logaritmica elementare</t>
  </si>
  <si>
    <t>x</t>
  </si>
  <si>
    <t>log</t>
  </si>
  <si>
    <t>verso</t>
  </si>
  <si>
    <t>soluzione</t>
  </si>
  <si>
    <t xml:space="preserve"> sol sul grafico</t>
  </si>
  <si>
    <t>v iniz</t>
  </si>
  <si>
    <t>v finale</t>
  </si>
  <si>
    <t xml:space="preserve">punti </t>
  </si>
  <si>
    <t>passo</t>
  </si>
  <si>
    <t>Disequazione logaritmica elementare</t>
  </si>
  <si>
    <t>&lt;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</si>
</sst>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8">
    <font>
      <sz val="10"/>
      <name val="Arial"/>
      <family val="0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0" xfId="36" applyFont="1" applyAlignment="1" applyProtection="1">
      <alignment/>
      <protection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34" borderId="10" xfId="0" applyFont="1" applyFill="1" applyBorder="1" applyAlignment="1" applyProtection="1">
      <alignment horizontal="right"/>
      <protection locked="0"/>
    </xf>
    <xf numFmtId="0" fontId="0" fillId="35" borderId="12" xfId="0" applyFill="1" applyBorder="1" applyAlignment="1" applyProtection="1">
      <alignment/>
      <protection hidden="1"/>
    </xf>
    <xf numFmtId="0" fontId="0" fillId="35" borderId="13" xfId="0" applyFill="1" applyBorder="1" applyAlignment="1" applyProtection="1">
      <alignment/>
      <protection hidden="1"/>
    </xf>
    <xf numFmtId="0" fontId="7" fillId="35" borderId="12" xfId="0" applyFont="1" applyFill="1" applyBorder="1" applyAlignment="1" applyProtection="1">
      <alignment vertical="justify"/>
      <protection hidden="1"/>
    </xf>
    <xf numFmtId="0" fontId="1" fillId="35" borderId="14" xfId="0" applyFont="1" applyFill="1" applyBorder="1" applyAlignment="1" applyProtection="1">
      <alignment horizontal="right" vertical="top"/>
      <protection hidden="1"/>
    </xf>
    <xf numFmtId="0" fontId="0" fillId="35" borderId="14" xfId="0" applyFill="1" applyBorder="1" applyAlignment="1" applyProtection="1">
      <alignment horizontal="center"/>
      <protection hidden="1"/>
    </xf>
    <xf numFmtId="0" fontId="0" fillId="35" borderId="14" xfId="0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NumberFormat="1" applyAlignment="1">
      <alignment horizontal="left"/>
    </xf>
    <xf numFmtId="0" fontId="0" fillId="35" borderId="13" xfId="0" applyFill="1" applyBorder="1" applyAlignment="1" applyProtection="1">
      <alignment horizontal="left"/>
      <protection hidden="1"/>
    </xf>
    <xf numFmtId="0" fontId="7" fillId="35" borderId="12" xfId="0" applyFont="1" applyFill="1" applyBorder="1" applyAlignment="1" applyProtection="1">
      <alignment horizontal="center" vertical="justify"/>
      <protection hidden="1"/>
    </xf>
    <xf numFmtId="0" fontId="0" fillId="35" borderId="12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right"/>
      <protection hidden="1" locked="0"/>
    </xf>
    <xf numFmtId="0" fontId="0" fillId="35" borderId="0" xfId="0" applyFill="1" applyAlignment="1">
      <alignment vertical="top" wrapText="1"/>
    </xf>
    <xf numFmtId="0" fontId="0" fillId="35" borderId="0" xfId="0" applyFill="1" applyAlignment="1">
      <alignment wrapText="1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37" borderId="14" xfId="0" applyFill="1" applyBorder="1" applyAlignment="1">
      <alignment/>
    </xf>
    <xf numFmtId="0" fontId="0" fillId="0" borderId="13" xfId="0" applyBorder="1" applyAlignment="1">
      <alignment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0" fontId="46" fillId="38" borderId="11" xfId="0" applyFont="1" applyFill="1" applyBorder="1" applyAlignment="1">
      <alignment/>
    </xf>
    <xf numFmtId="0" fontId="46" fillId="38" borderId="0" xfId="0" applyFont="1" applyFill="1" applyAlignment="1">
      <alignment/>
    </xf>
    <xf numFmtId="0" fontId="46" fillId="37" borderId="14" xfId="0" applyFont="1" applyFill="1" applyBorder="1" applyAlignment="1">
      <alignment/>
    </xf>
    <xf numFmtId="0" fontId="46" fillId="0" borderId="13" xfId="0" applyFont="1" applyBorder="1" applyAlignment="1">
      <alignment/>
    </xf>
    <xf numFmtId="0" fontId="0" fillId="35" borderId="0" xfId="0" applyFill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15"/>
          <c:h val="0.9235"/>
        </c:manualLayout>
      </c:layout>
      <c:scatterChart>
        <c:scatterStyle val="smoothMarker"/>
        <c:varyColors val="0"/>
        <c:ser>
          <c:idx val="0"/>
          <c:order val="0"/>
          <c:tx>
            <c:v>Logaritmo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Dise_log!$D$62:$D$102</c:f>
              <c:numCache/>
            </c:numRef>
          </c:xVal>
          <c:yVal>
            <c:numRef>
              <c:f>Dise_log!$E$62:$E$102</c:f>
              <c:numCache/>
            </c:numRef>
          </c:yVal>
          <c:smooth val="1"/>
        </c:ser>
        <c:ser>
          <c:idx val="1"/>
          <c:order val="1"/>
          <c:tx>
            <c:v>Retta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y=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Dise_log!$D$62:$D$102</c:f>
              <c:numCache/>
            </c:numRef>
          </c:xVal>
          <c:yVal>
            <c:numRef>
              <c:f>Dise_log!$F$62:$F$102</c:f>
              <c:numCache/>
            </c:numRef>
          </c:yVal>
          <c:smooth val="1"/>
        </c:ser>
        <c:ser>
          <c:idx val="3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Dise_log!$G$64</c:f>
              <c:numCache/>
            </c:numRef>
          </c:xVal>
          <c:yVal>
            <c:numRef>
              <c:f>Dise_log!$H$64</c:f>
              <c:numCache/>
            </c:numRef>
          </c:yVal>
          <c:smooth val="1"/>
        </c:ser>
        <c:ser>
          <c:idx val="4"/>
          <c:order val="3"/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333333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Dise_log!$G$63:$G$64</c:f>
              <c:numCache/>
            </c:numRef>
          </c:xVal>
          <c:yVal>
            <c:numRef>
              <c:f>Dise_log!$H$63:$H$64</c:f>
              <c:numCache/>
            </c:numRef>
          </c:yVal>
          <c:smooth val="1"/>
        </c:ser>
        <c:ser>
          <c:idx val="2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Dise_log!$I$62</c:f>
              <c:strCache/>
            </c:strRef>
          </c:xVal>
          <c:yVal>
            <c:numRef>
              <c:f>Dise_log!$J$62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Dise_log!$L$62:$L$102</c:f>
              <c:numCache/>
            </c:numRef>
          </c:xVal>
          <c:yVal>
            <c:numRef>
              <c:f>Dise_log!$M$62:$M$102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CC00"/>
                </a:solidFill>
              </a:ln>
            </c:spPr>
          </c:marker>
          <c:xVal>
            <c:numRef>
              <c:f>Dise_log!$N$62:$N$102</c:f>
              <c:numCache/>
            </c:numRef>
          </c:xVal>
          <c:yVal>
            <c:numRef>
              <c:f>Dise_log!$O$62:$O$102</c:f>
              <c:numCache/>
            </c:numRef>
          </c:yVal>
          <c:smooth val="1"/>
        </c:ser>
        <c:ser>
          <c:idx val="7"/>
          <c:order val="7"/>
          <c:tx>
            <c:v>segmento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Dise_log!$T$61:$T$62</c:f>
              <c:numCache/>
            </c:numRef>
          </c:xVal>
          <c:yVal>
            <c:numRef>
              <c:f>Dise_log!$U$61:$U$62</c:f>
              <c:numCache/>
            </c:numRef>
          </c:yVal>
          <c:smooth val="1"/>
        </c:ser>
        <c:axId val="8500521"/>
        <c:axId val="9395826"/>
      </c:scatterChart>
      <c:valAx>
        <c:axId val="8500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9395826"/>
        <c:crosses val="autoZero"/>
        <c:crossBetween val="midCat"/>
        <c:dispUnits/>
      </c:valAx>
      <c:valAx>
        <c:axId val="9395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8500521"/>
        <c:crosses val="autoZero"/>
        <c:crossBetween val="midCat"/>
        <c:dispUnits/>
      </c:valAx>
      <c:spPr>
        <a:solidFill>
          <a:srgbClr val="A6A6A6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77325"/>
          <c:h val="0.78125"/>
        </c:manualLayout>
      </c:layout>
      <c:scatterChart>
        <c:scatterStyle val="smoothMarker"/>
        <c:varyColors val="0"/>
        <c:ser>
          <c:idx val="0"/>
          <c:order val="0"/>
          <c:tx>
            <c:v>Logaritmo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Eq_log!$D$61:$D$101</c:f>
              <c:numCache/>
            </c:numRef>
          </c:xVal>
          <c:yVal>
            <c:numRef>
              <c:f>Eq_log!$E$61:$E$101</c:f>
              <c:numCache/>
            </c:numRef>
          </c:yVal>
          <c:smooth val="1"/>
        </c:ser>
        <c:ser>
          <c:idx val="1"/>
          <c:order val="1"/>
          <c:tx>
            <c:v>Retta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y=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Eq_log!$D$61:$D$101</c:f>
              <c:numCache/>
            </c:numRef>
          </c:xVal>
          <c:yVal>
            <c:numRef>
              <c:f>Eq_log!$F$61:$F$101</c:f>
              <c:numCache/>
            </c:numRef>
          </c:yVal>
          <c:smooth val="1"/>
        </c:ser>
        <c:ser>
          <c:idx val="3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Eq_log!$H$63</c:f>
              <c:numCache/>
            </c:numRef>
          </c:xVal>
          <c:yVal>
            <c:numRef>
              <c:f>Eq_log!$I$63</c:f>
              <c:numCache/>
            </c:numRef>
          </c:yVal>
          <c:smooth val="1"/>
        </c:ser>
        <c:ser>
          <c:idx val="4"/>
          <c:order val="3"/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333333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Eq_log!$H$62:$H$63</c:f>
              <c:numCache/>
            </c:numRef>
          </c:xVal>
          <c:yVal>
            <c:numRef>
              <c:f>Eq_log!$I$62:$I$63</c:f>
              <c:numCache/>
            </c:numRef>
          </c:yVal>
          <c:smooth val="1"/>
        </c:ser>
        <c:ser>
          <c:idx val="2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Eq_log!$J$61</c:f>
              <c:numCache/>
            </c:numRef>
          </c:xVal>
          <c:yVal>
            <c:numRef>
              <c:f>Eq_log!$K$61</c:f>
              <c:numCache/>
            </c:numRef>
          </c:yVal>
          <c:smooth val="1"/>
        </c:ser>
        <c:axId val="17453571"/>
        <c:axId val="22864412"/>
      </c:scatterChart>
      <c:valAx>
        <c:axId val="174535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2864412"/>
        <c:crosses val="autoZero"/>
        <c:crossBetween val="midCat"/>
        <c:dispUnits/>
      </c:valAx>
      <c:valAx>
        <c:axId val="22864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7453571"/>
        <c:crosses val="autoZero"/>
        <c:crossBetween val="midCat"/>
        <c:dispUnits/>
      </c:valAx>
      <c:spPr>
        <a:solidFill>
          <a:srgbClr val="A6A6A6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95250</xdr:rowOff>
    </xdr:from>
    <xdr:to>
      <xdr:col>15</xdr:col>
      <xdr:colOff>114300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4400550" y="95250"/>
        <a:ext cx="30670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15</xdr:col>
      <xdr:colOff>476250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4752975" y="0"/>
        <a:ext cx="28956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57421875" style="0" customWidth="1"/>
    <col min="2" max="2" width="5.8515625" style="0" customWidth="1"/>
    <col min="3" max="3" width="3.7109375" style="0" customWidth="1"/>
    <col min="4" max="4" width="6.7109375" style="0" customWidth="1"/>
    <col min="5" max="5" width="5.421875" style="0" customWidth="1"/>
    <col min="6" max="6" width="5.140625" style="0" customWidth="1"/>
    <col min="7" max="7" width="3.7109375" style="0" customWidth="1"/>
    <col min="8" max="8" width="4.57421875" style="0" customWidth="1"/>
    <col min="11" max="12" width="10.00390625" style="0" bestFit="1" customWidth="1"/>
    <col min="14" max="14" width="12.00390625" style="0" bestFit="1" customWidth="1"/>
  </cols>
  <sheetData>
    <row r="1" ht="15">
      <c r="A1" s="2" t="s">
        <v>25</v>
      </c>
    </row>
    <row r="2" spans="1:8" ht="15">
      <c r="A2" s="2"/>
      <c r="E2" s="17"/>
      <c r="F2" s="18"/>
      <c r="G2" s="19"/>
      <c r="H2" s="20"/>
    </row>
    <row r="3" spans="1:9" ht="15">
      <c r="A3" s="6" t="s">
        <v>12</v>
      </c>
      <c r="E3" s="16" t="s">
        <v>17</v>
      </c>
      <c r="F3" s="14" t="s">
        <v>16</v>
      </c>
      <c r="G3" s="12" t="str">
        <f>IF($B$4&lt;=0,"",B6)</f>
        <v>&lt;</v>
      </c>
      <c r="H3" s="13">
        <f>B5</f>
        <v>-1</v>
      </c>
      <c r="I3" s="33"/>
    </row>
    <row r="4" spans="1:9" ht="14.25">
      <c r="A4" s="5" t="s">
        <v>11</v>
      </c>
      <c r="B4" s="11">
        <v>8</v>
      </c>
      <c r="C4">
        <f>IF(B4&lt;=0,"la base deve essere positiva!","")</f>
      </c>
      <c r="E4" s="15">
        <f>IF($B$4&lt;=0,"",$B$4)</f>
        <v>8</v>
      </c>
      <c r="I4" s="21"/>
    </row>
    <row r="5" spans="1:2" ht="12.75">
      <c r="A5" s="5" t="s">
        <v>10</v>
      </c>
      <c r="B5" s="11">
        <v>-1</v>
      </c>
    </row>
    <row r="6" spans="1:12" ht="12.75">
      <c r="A6" s="5" t="s">
        <v>18</v>
      </c>
      <c r="B6" s="11" t="s">
        <v>26</v>
      </c>
      <c r="G6" s="3"/>
      <c r="H6" s="3"/>
      <c r="I6" s="3"/>
      <c r="J6" s="3"/>
      <c r="K6" s="3"/>
      <c r="L6" s="3"/>
    </row>
    <row r="7" spans="1:12" ht="12.75">
      <c r="A7" s="7" t="s">
        <v>13</v>
      </c>
      <c r="G7" s="3"/>
      <c r="H7" s="3"/>
      <c r="I7" s="3"/>
      <c r="J7" s="3"/>
      <c r="K7" s="3"/>
      <c r="L7" s="3"/>
    </row>
    <row r="8" spans="1:12" ht="12.75">
      <c r="A8" s="45" t="str">
        <f>A43&amp;A44&amp;A45</f>
        <v>la disequazione è soddisfatta per 0&lt; x&lt;0.125</v>
      </c>
      <c r="B8" s="46"/>
      <c r="C8" s="46"/>
      <c r="D8" s="46"/>
      <c r="E8" s="46"/>
      <c r="F8" s="46"/>
      <c r="G8" s="46"/>
      <c r="H8" s="46"/>
      <c r="I8" s="46"/>
      <c r="J8" s="46"/>
      <c r="K8" s="4"/>
      <c r="L8" s="3"/>
    </row>
    <row r="9" spans="1:12" ht="12.75">
      <c r="A9" s="45" t="str">
        <f>A46&amp;A47&amp;A48&amp;B48&amp;A49&amp;A50&amp;B50</f>
        <v>per questi valori di x i punti della 8^x si trovano sotto(hanno ordinata minore) alla retta y=-1</v>
      </c>
      <c r="B9" s="49"/>
      <c r="C9" s="49"/>
      <c r="D9" s="49"/>
      <c r="E9" s="49"/>
      <c r="F9" s="49"/>
      <c r="G9" s="49"/>
      <c r="H9" s="49"/>
      <c r="I9" s="49"/>
      <c r="J9" s="49"/>
      <c r="K9" s="4"/>
      <c r="L9" s="4"/>
    </row>
    <row r="10" spans="1:10" ht="12.75">
      <c r="A10" s="49"/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2.75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3" ht="12.75">
      <c r="J13" s="22"/>
    </row>
    <row r="17" ht="12.75">
      <c r="M17" s="22">
        <f>IF(B4=1,"",IF(OR(AND(B5&lt;0,B6="&gt;"),A44="&gt;"),"l'intervallo  è illimitato a dx!",""))</f>
      </c>
    </row>
    <row r="41" ht="12.75">
      <c r="A41" s="7" t="s">
        <v>0</v>
      </c>
    </row>
    <row r="42" ht="12.75">
      <c r="A42" t="s">
        <v>9</v>
      </c>
    </row>
    <row r="43" ht="12.75">
      <c r="A43" t="str">
        <f>IF(OR(B4&lt;=0,B4=1),"",IF(A44="&lt;","la disequazione è soddisfatta per 0&lt; x","La disequazione logaritmica è soddisfattaper x"))</f>
        <v>la disequazione è soddisfatta per 0&lt; x</v>
      </c>
    </row>
    <row r="44" ht="12.75">
      <c r="A44" t="str">
        <f>IF(OR(B4=1,B4&lt;0),"",IF(OR(AND(B4&gt;1,B6="&gt;"),AND(B4&lt;1,B6="&lt;")),"&gt;","&lt;"))</f>
        <v>&lt;</v>
      </c>
    </row>
    <row r="45" ht="12.75">
      <c r="A45">
        <f>IF(OR(B4=1,B4&lt;0),"",B4^B5)</f>
        <v>0.125</v>
      </c>
    </row>
    <row r="46" ht="12.75">
      <c r="A46" t="str">
        <f>IF(OR(B4&lt;0,B4=1),"","per questi valori di x i punti della ")</f>
        <v>per questi valori di x i punti della </v>
      </c>
    </row>
    <row r="47" ht="12.75">
      <c r="A47">
        <f>IF(OR(B4&lt;=0,B4=1),"",B4)</f>
        <v>8</v>
      </c>
    </row>
    <row r="48" spans="1:2" ht="12.75">
      <c r="A48" t="str">
        <f>IF(OR(B4&lt;=0,B4=1),"","^x")</f>
        <v>^x</v>
      </c>
      <c r="B48">
        <f>IF(A47=1," (l'esponenziale è degenerata in retta)","")</f>
      </c>
    </row>
    <row r="49" ht="12.75">
      <c r="A49" t="str">
        <f>IF(OR(B4&lt;=0,B4=1),"",IF(B6="&gt;"," si trovano sopra( hanno ordinata maggiore)  alla retta y="," si trovano sotto(hanno ordinata minore) alla retta y="))</f>
        <v> si trovano sotto(hanno ordinata minore) alla retta y=</v>
      </c>
    </row>
    <row r="50" spans="1:2" ht="12.75">
      <c r="A50">
        <f>IF(OR(B4&lt;=0,B4=1),"",B5)</f>
        <v>-1</v>
      </c>
      <c r="B50">
        <f>IF(AND(A47=1,A50=1),"(esse sono sovrapposte)","")</f>
      </c>
    </row>
    <row r="61" spans="1:21" ht="12.75">
      <c r="A61" t="s">
        <v>1</v>
      </c>
      <c r="B61" s="1">
        <f>IF(A45&lt;1,0.001,0.01)</f>
        <v>0.001</v>
      </c>
      <c r="D61" s="1" t="s">
        <v>5</v>
      </c>
      <c r="E61" s="8" t="s">
        <v>17</v>
      </c>
      <c r="F61" s="50" t="s">
        <v>6</v>
      </c>
      <c r="G61" s="51"/>
      <c r="H61" s="52" t="s">
        <v>14</v>
      </c>
      <c r="I61" s="53"/>
      <c r="J61" s="9"/>
      <c r="L61" s="47" t="s">
        <v>19</v>
      </c>
      <c r="M61" s="48"/>
      <c r="N61" s="23" t="s">
        <v>20</v>
      </c>
      <c r="O61" s="24"/>
      <c r="P61" t="s">
        <v>21</v>
      </c>
      <c r="Q61" s="25">
        <f>IF(A45="",B61,A45)</f>
        <v>0.125</v>
      </c>
      <c r="R61">
        <f>A45</f>
        <v>0.125</v>
      </c>
      <c r="T61">
        <f>N62</f>
        <v>0.125</v>
      </c>
      <c r="U61">
        <f>O62</f>
        <v>-1</v>
      </c>
    </row>
    <row r="62" spans="1:21" ht="12.75">
      <c r="A62" t="s">
        <v>2</v>
      </c>
      <c r="B62" s="1">
        <f>IF(A45&lt;0.1,A45+2,IF(A45&lt;1,A45+4,IF(A45&lt;20,A45+10,A45+20)))</f>
        <v>4.125</v>
      </c>
      <c r="D62" s="1">
        <f>B61</f>
        <v>0.001</v>
      </c>
      <c r="E62" s="1">
        <f>IF(OR($B$4&gt;0,$B$4&lt;&gt;1),LOG(D62,$B$4),0)</f>
        <v>-3.3219280948873626</v>
      </c>
      <c r="F62" s="1">
        <f>$B$5</f>
        <v>-1</v>
      </c>
      <c r="H62" t="s">
        <v>7</v>
      </c>
      <c r="I62" s="10" t="s">
        <v>8</v>
      </c>
      <c r="K62">
        <f aca="true" t="shared" si="0" ref="K62:K74">LOG(L62,$B$4)</f>
        <v>-1</v>
      </c>
      <c r="L62" s="26">
        <f>Q61</f>
        <v>0.125</v>
      </c>
      <c r="M62" s="27">
        <v>0</v>
      </c>
      <c r="N62" s="28">
        <f>R61</f>
        <v>0.125</v>
      </c>
      <c r="O62" s="29">
        <f>IF($B$4&gt;0,LOG(N62,$B$4))</f>
        <v>-1</v>
      </c>
      <c r="P62" t="s">
        <v>22</v>
      </c>
      <c r="Q62" s="30">
        <f>IF(A44="&gt;",D102,0.1)</f>
        <v>0.1</v>
      </c>
      <c r="R62">
        <f>IF(OR(AND(B6="&gt;",B4&gt;1),AND(B6="&lt;",B4&lt;1)),D102,D62)</f>
        <v>0.001</v>
      </c>
      <c r="T62">
        <f>L62</f>
        <v>0.125</v>
      </c>
      <c r="U62">
        <v>0</v>
      </c>
    </row>
    <row r="63" spans="1:18" ht="12.75">
      <c r="A63" t="s">
        <v>3</v>
      </c>
      <c r="B63" s="1">
        <v>40</v>
      </c>
      <c r="D63" s="1">
        <f>D62+$B$64</f>
        <v>0.1041</v>
      </c>
      <c r="E63" s="1">
        <f aca="true" t="shared" si="1" ref="E63:E102">IF(OR($B$4&gt;0,$B$4&lt;&gt;1),LOG(D63,$B$4),0)</f>
        <v>-1.0879860087500108</v>
      </c>
      <c r="F63" s="1">
        <f aca="true" t="shared" si="2" ref="F63:F102">$B$5</f>
        <v>-1</v>
      </c>
      <c r="H63" t="str">
        <f>A46</f>
        <v>per questi valori di x i punti della </v>
      </c>
      <c r="I63">
        <f>IF(AND(B5&lt;&gt;1,B5&gt;0),B6,0)</f>
        <v>0</v>
      </c>
      <c r="K63">
        <f t="shared" si="0"/>
        <v>-1.0024105230770255</v>
      </c>
      <c r="L63" s="26">
        <f>IF($A$44="&gt;",L62+ABS($Q$64),IF(L62&gt;0,L62-ABS($Q$64),0))</f>
        <v>0.124375</v>
      </c>
      <c r="M63" s="27">
        <v>0</v>
      </c>
      <c r="N63" s="28">
        <f aca="true" t="shared" si="3" ref="N63:N68">N62+$R$64</f>
        <v>0.1219</v>
      </c>
      <c r="O63" s="29">
        <f>IF($B$4&gt;0,LOG(N63,$B$4))</f>
        <v>-1.0120766563097459</v>
      </c>
      <c r="P63" t="s">
        <v>23</v>
      </c>
      <c r="Q63" s="30">
        <v>40</v>
      </c>
      <c r="R63">
        <v>40</v>
      </c>
    </row>
    <row r="64" spans="1:18" ht="12.75">
      <c r="A64" t="s">
        <v>4</v>
      </c>
      <c r="B64" s="1">
        <f>(B62-B61)/B63</f>
        <v>0.1031</v>
      </c>
      <c r="D64" s="1">
        <f>D63+$B$64</f>
        <v>0.2072</v>
      </c>
      <c r="E64" s="1">
        <f t="shared" si="1"/>
        <v>-0.7569680306209653</v>
      </c>
      <c r="F64" s="1">
        <f t="shared" si="2"/>
        <v>-1</v>
      </c>
      <c r="H64" t="str">
        <f>H63</f>
        <v>per questi valori di x i punti della </v>
      </c>
      <c r="I64">
        <f>IF(ISNUMBER(H64)=TRUE,0,"")</f>
      </c>
      <c r="K64">
        <f t="shared" si="0"/>
        <v>-1.0048331898983718</v>
      </c>
      <c r="L64" s="26">
        <f aca="true" t="shared" si="4" ref="L64:L102">IF($A$44="&gt;",L63+ABS($Q$64),IF(L63&gt;0,L63-ABS($Q$64),0))</f>
        <v>0.12375</v>
      </c>
      <c r="M64" s="27">
        <v>0</v>
      </c>
      <c r="N64" s="28">
        <f t="shared" si="3"/>
        <v>0.11879999999999999</v>
      </c>
      <c r="O64" s="29">
        <f>IF($B$4&gt;0,LOG(N64,$B$4))</f>
        <v>-1.0244644195828947</v>
      </c>
      <c r="P64" t="s">
        <v>24</v>
      </c>
      <c r="Q64" s="31">
        <f>ABS(Q62-Q61)/Q63</f>
        <v>0.0006249999999999999</v>
      </c>
      <c r="R64">
        <f>(R62-R61)/R63</f>
        <v>-0.0031</v>
      </c>
    </row>
    <row r="65" spans="4:15" ht="12.75">
      <c r="D65" s="1">
        <f aca="true" t="shared" si="5" ref="D65:D102">D64+$B$64</f>
        <v>0.3103</v>
      </c>
      <c r="E65" s="1">
        <f t="shared" si="1"/>
        <v>-0.5627547993402435</v>
      </c>
      <c r="F65" s="1">
        <f t="shared" si="2"/>
        <v>-1</v>
      </c>
      <c r="K65">
        <f t="shared" si="0"/>
        <v>-1.0072681234394496</v>
      </c>
      <c r="L65" s="26">
        <f t="shared" si="4"/>
        <v>0.123125</v>
      </c>
      <c r="M65" s="27">
        <v>0</v>
      </c>
      <c r="N65" s="28">
        <f t="shared" si="3"/>
        <v>0.11569999999999998</v>
      </c>
      <c r="O65" s="29">
        <f aca="true" t="shared" si="6" ref="O65:O102">IF($B$4&gt;0,LOG(N65,$B$4))</f>
        <v>-1.0371797434806533</v>
      </c>
    </row>
    <row r="66" spans="4:15" ht="12.75">
      <c r="D66" s="1">
        <f t="shared" si="5"/>
        <v>0.4134</v>
      </c>
      <c r="E66" s="1">
        <f t="shared" si="1"/>
        <v>-0.42479656870800064</v>
      </c>
      <c r="F66" s="1">
        <f t="shared" si="2"/>
        <v>-1</v>
      </c>
      <c r="K66">
        <f t="shared" si="0"/>
        <v>-1.009715448553172</v>
      </c>
      <c r="L66" s="26">
        <f t="shared" si="4"/>
        <v>0.1225</v>
      </c>
      <c r="M66" s="27">
        <v>0</v>
      </c>
      <c r="N66" s="28">
        <f t="shared" si="3"/>
        <v>0.11259999999999998</v>
      </c>
      <c r="O66" s="29">
        <f t="shared" si="6"/>
        <v>-1.0502404224897401</v>
      </c>
    </row>
    <row r="67" spans="4:15" ht="12.75">
      <c r="D67" s="1">
        <f t="shared" si="5"/>
        <v>0.5165</v>
      </c>
      <c r="E67" s="1">
        <f t="shared" si="1"/>
        <v>-0.3177199152656759</v>
      </c>
      <c r="F67" s="1">
        <f t="shared" si="2"/>
        <v>-1</v>
      </c>
      <c r="K67">
        <f t="shared" si="0"/>
        <v>-1.0121752920083713</v>
      </c>
      <c r="L67" s="26">
        <f t="shared" si="4"/>
        <v>0.121875</v>
      </c>
      <c r="M67" s="27">
        <v>0</v>
      </c>
      <c r="N67" s="28">
        <f t="shared" si="3"/>
        <v>0.10949999999999997</v>
      </c>
      <c r="O67" s="29">
        <f t="shared" si="6"/>
        <v>-1.0636657416869715</v>
      </c>
    </row>
    <row r="68" spans="4:15" ht="12.75">
      <c r="D68" s="1">
        <f t="shared" si="5"/>
        <v>0.6195999999999999</v>
      </c>
      <c r="E68" s="1">
        <f t="shared" si="1"/>
        <v>-0.23019698358662705</v>
      </c>
      <c r="F68" s="1">
        <f t="shared" si="2"/>
        <v>-1</v>
      </c>
      <c r="K68">
        <f t="shared" si="0"/>
        <v>-1.014647782529199</v>
      </c>
      <c r="L68" s="26">
        <f t="shared" si="4"/>
        <v>0.12125</v>
      </c>
      <c r="M68" s="27">
        <v>0</v>
      </c>
      <c r="N68" s="28">
        <f t="shared" si="3"/>
        <v>0.10639999999999997</v>
      </c>
      <c r="O68" s="29">
        <f t="shared" si="6"/>
        <v>-1.077476648016087</v>
      </c>
    </row>
    <row r="69" spans="4:15" ht="12.75">
      <c r="D69" s="1">
        <f t="shared" si="5"/>
        <v>0.7226999999999999</v>
      </c>
      <c r="E69" s="1">
        <f t="shared" si="1"/>
        <v>-0.15617706686327426</v>
      </c>
      <c r="F69" s="1">
        <f t="shared" si="2"/>
        <v>-1</v>
      </c>
      <c r="K69">
        <f t="shared" si="0"/>
        <v>-1.017133050835548</v>
      </c>
      <c r="L69" s="26">
        <f t="shared" si="4"/>
        <v>0.120625</v>
      </c>
      <c r="M69" s="27">
        <v>0</v>
      </c>
      <c r="N69" s="28">
        <f aca="true" t="shared" si="7" ref="N69:N102">N68+$R$64</f>
        <v>0.10329999999999996</v>
      </c>
      <c r="O69" s="29">
        <f t="shared" si="6"/>
        <v>-1.0916959468947969</v>
      </c>
    </row>
    <row r="70" spans="4:15" ht="12.75">
      <c r="D70" s="1">
        <f t="shared" si="5"/>
        <v>0.8257999999999999</v>
      </c>
      <c r="E70" s="1">
        <f t="shared" si="1"/>
        <v>-0.0920452254577575</v>
      </c>
      <c r="F70" s="1">
        <f t="shared" si="2"/>
        <v>-1</v>
      </c>
      <c r="K70">
        <f t="shared" si="0"/>
        <v>-1.019631229684523</v>
      </c>
      <c r="L70" s="26">
        <f t="shared" si="4"/>
        <v>0.12</v>
      </c>
      <c r="M70" s="27">
        <v>0</v>
      </c>
      <c r="N70" s="28">
        <f t="shared" si="7"/>
        <v>0.10019999999999996</v>
      </c>
      <c r="O70" s="29">
        <f t="shared" si="6"/>
        <v>-1.1063485287847474</v>
      </c>
    </row>
    <row r="71" spans="4:15" ht="12.75">
      <c r="D71" s="1">
        <f t="shared" si="5"/>
        <v>0.9288999999999998</v>
      </c>
      <c r="E71" s="1">
        <f t="shared" si="1"/>
        <v>-0.03546826737388407</v>
      </c>
      <c r="F71" s="1">
        <f t="shared" si="2"/>
        <v>-1</v>
      </c>
      <c r="K71">
        <f t="shared" si="0"/>
        <v>-1.022142453912992</v>
      </c>
      <c r="L71" s="26">
        <f t="shared" si="4"/>
        <v>0.119375</v>
      </c>
      <c r="M71" s="27">
        <v>0</v>
      </c>
      <c r="N71" s="28">
        <f t="shared" si="7"/>
        <v>0.09709999999999995</v>
      </c>
      <c r="O71" s="29">
        <f t="shared" si="6"/>
        <v>-1.1214616313767527</v>
      </c>
    </row>
    <row r="72" spans="4:15" ht="12.75">
      <c r="D72" s="1">
        <f t="shared" si="5"/>
        <v>1.0319999999999998</v>
      </c>
      <c r="E72" s="1">
        <f t="shared" si="1"/>
        <v>0.015147656920388936</v>
      </c>
      <c r="F72" s="1">
        <f t="shared" si="2"/>
        <v>-1</v>
      </c>
      <c r="K72">
        <f t="shared" si="0"/>
        <v>-1.024666860481259</v>
      </c>
      <c r="L72" s="26">
        <f t="shared" si="4"/>
        <v>0.11875</v>
      </c>
      <c r="M72" s="27">
        <v>0</v>
      </c>
      <c r="N72" s="28">
        <f t="shared" si="7"/>
        <v>0.09399999999999994</v>
      </c>
      <c r="O72" s="29">
        <f t="shared" si="6"/>
        <v>-1.1370651443281503</v>
      </c>
    </row>
    <row r="73" spans="4:15" ht="12.75">
      <c r="D73" s="1">
        <f t="shared" si="5"/>
        <v>1.1350999999999998</v>
      </c>
      <c r="E73" s="1">
        <f t="shared" si="1"/>
        <v>0.060939800537401785</v>
      </c>
      <c r="F73" s="1">
        <f t="shared" si="2"/>
        <v>-1</v>
      </c>
      <c r="K73">
        <f t="shared" si="0"/>
        <v>-1.0272045885178842</v>
      </c>
      <c r="L73" s="26">
        <f t="shared" si="4"/>
        <v>0.118125</v>
      </c>
      <c r="M73" s="27">
        <v>0</v>
      </c>
      <c r="N73" s="28">
        <f t="shared" si="7"/>
        <v>0.09089999999999994</v>
      </c>
      <c r="O73" s="29">
        <f t="shared" si="6"/>
        <v>-1.1531919651184477</v>
      </c>
    </row>
    <row r="74" spans="4:15" ht="12.75">
      <c r="D74" s="1">
        <f t="shared" si="5"/>
        <v>1.2381999999999997</v>
      </c>
      <c r="E74" s="1">
        <f t="shared" si="1"/>
        <v>0.10274812146457098</v>
      </c>
      <c r="F74" s="1">
        <f t="shared" si="2"/>
        <v>-1</v>
      </c>
      <c r="K74">
        <f t="shared" si="0"/>
        <v>-1.0297557793656957</v>
      </c>
      <c r="L74" s="26">
        <f t="shared" si="4"/>
        <v>0.1175</v>
      </c>
      <c r="M74" s="27">
        <v>0</v>
      </c>
      <c r="N74" s="28">
        <f t="shared" si="7"/>
        <v>0.08779999999999993</v>
      </c>
      <c r="O74" s="29">
        <f t="shared" si="6"/>
        <v>-1.169878416671364</v>
      </c>
    </row>
    <row r="75" spans="4:15" ht="12.75">
      <c r="D75" s="1">
        <f t="shared" si="5"/>
        <v>1.3412999999999997</v>
      </c>
      <c r="E75" s="1">
        <f t="shared" si="1"/>
        <v>0.1412106505714494</v>
      </c>
      <c r="F75" s="1">
        <f t="shared" si="2"/>
        <v>-1</v>
      </c>
      <c r="L75" s="26">
        <f t="shared" si="4"/>
        <v>0.11687499999999999</v>
      </c>
      <c r="M75" s="27">
        <v>0</v>
      </c>
      <c r="N75" s="28">
        <f t="shared" si="7"/>
        <v>0.08469999999999993</v>
      </c>
      <c r="O75" s="29">
        <f t="shared" si="6"/>
        <v>-1.1871647400724175</v>
      </c>
    </row>
    <row r="76" spans="4:15" ht="12.75">
      <c r="D76" s="1">
        <f t="shared" si="5"/>
        <v>1.4443999999999997</v>
      </c>
      <c r="E76" s="1">
        <f t="shared" si="1"/>
        <v>0.17682344179973006</v>
      </c>
      <c r="F76" s="1">
        <f t="shared" si="2"/>
        <v>-1</v>
      </c>
      <c r="L76" s="26">
        <f t="shared" si="4"/>
        <v>0.11624999999999999</v>
      </c>
      <c r="M76" s="27">
        <v>0</v>
      </c>
      <c r="N76" s="28">
        <f t="shared" si="7"/>
        <v>0.08159999999999992</v>
      </c>
      <c r="O76" s="29">
        <f t="shared" si="6"/>
        <v>-1.205095679192652</v>
      </c>
    </row>
    <row r="77" spans="4:15" ht="12.75">
      <c r="D77" s="1">
        <f t="shared" si="5"/>
        <v>1.5474999999999997</v>
      </c>
      <c r="E77" s="1">
        <f t="shared" si="1"/>
        <v>0.2099798031465132</v>
      </c>
      <c r="F77" s="1">
        <f t="shared" si="2"/>
        <v>-1</v>
      </c>
      <c r="L77" s="26">
        <f t="shared" si="4"/>
        <v>0.11562499999999999</v>
      </c>
      <c r="M77" s="27">
        <v>0</v>
      </c>
      <c r="N77" s="28">
        <f t="shared" si="7"/>
        <v>0.07849999999999992</v>
      </c>
      <c r="O77" s="29">
        <f t="shared" si="6"/>
        <v>-1.223721178590154</v>
      </c>
    </row>
    <row r="78" spans="4:15" ht="12.75">
      <c r="D78" s="1">
        <f t="shared" si="5"/>
        <v>1.6505999999999996</v>
      </c>
      <c r="E78" s="1">
        <f t="shared" si="1"/>
        <v>0.24099684849597236</v>
      </c>
      <c r="F78" s="1">
        <f t="shared" si="2"/>
        <v>-1</v>
      </c>
      <c r="L78" s="26">
        <f t="shared" si="4"/>
        <v>0.11499999999999999</v>
      </c>
      <c r="M78" s="27">
        <v>0</v>
      </c>
      <c r="N78" s="28">
        <f t="shared" si="7"/>
        <v>0.07539999999999991</v>
      </c>
      <c r="O78" s="29">
        <f t="shared" si="6"/>
        <v>-1.2430972220935956</v>
      </c>
    </row>
    <row r="79" spans="4:15" ht="12.75">
      <c r="D79" s="1">
        <f t="shared" si="5"/>
        <v>1.7536999999999996</v>
      </c>
      <c r="E79" s="1">
        <f t="shared" si="1"/>
        <v>0.27013399051330333</v>
      </c>
      <c r="F79" s="1">
        <f t="shared" si="2"/>
        <v>-1</v>
      </c>
      <c r="L79" s="26">
        <f t="shared" si="4"/>
        <v>0.11437499999999999</v>
      </c>
      <c r="M79" s="27">
        <v>0</v>
      </c>
      <c r="N79" s="28">
        <f t="shared" si="7"/>
        <v>0.0722999999999999</v>
      </c>
      <c r="O79" s="29">
        <f t="shared" si="6"/>
        <v>-1.2632868475327779</v>
      </c>
    </row>
    <row r="80" spans="4:15" ht="12.75">
      <c r="D80" s="1">
        <f t="shared" si="5"/>
        <v>1.8567999999999996</v>
      </c>
      <c r="E80" s="1">
        <f t="shared" si="1"/>
        <v>0.2976061425983443</v>
      </c>
      <c r="F80" s="1">
        <f t="shared" si="2"/>
        <v>-1</v>
      </c>
      <c r="L80" s="26">
        <f t="shared" si="4"/>
        <v>0.11374999999999999</v>
      </c>
      <c r="M80" s="27">
        <v>0</v>
      </c>
      <c r="N80" s="28">
        <f t="shared" si="7"/>
        <v>0.0691999999999999</v>
      </c>
      <c r="O80" s="29">
        <f t="shared" si="6"/>
        <v>-1.284361383970909</v>
      </c>
    </row>
    <row r="81" spans="4:15" ht="12.75">
      <c r="D81" s="1">
        <f t="shared" si="5"/>
        <v>1.9598999999999995</v>
      </c>
      <c r="E81" s="1">
        <f t="shared" si="1"/>
        <v>0.3235933485242838</v>
      </c>
      <c r="F81" s="1">
        <f t="shared" si="2"/>
        <v>-1</v>
      </c>
      <c r="L81" s="26">
        <f t="shared" si="4"/>
        <v>0.11312499999999999</v>
      </c>
      <c r="M81" s="27">
        <v>0</v>
      </c>
      <c r="N81" s="28">
        <f t="shared" si="7"/>
        <v>0.0660999999999999</v>
      </c>
      <c r="O81" s="29">
        <f t="shared" si="6"/>
        <v>-1.3064019726805869</v>
      </c>
    </row>
    <row r="82" spans="4:15" ht="12.75">
      <c r="D82" s="1">
        <f t="shared" si="5"/>
        <v>2.0629999999999997</v>
      </c>
      <c r="E82" s="1">
        <f t="shared" si="1"/>
        <v>0.3482479404081325</v>
      </c>
      <c r="F82" s="1">
        <f t="shared" si="2"/>
        <v>-1</v>
      </c>
      <c r="L82" s="26">
        <f t="shared" si="4"/>
        <v>0.11249999999999999</v>
      </c>
      <c r="M82" s="27">
        <v>0</v>
      </c>
      <c r="N82" s="28">
        <f t="shared" si="7"/>
        <v>0.06299999999999989</v>
      </c>
      <c r="O82" s="29">
        <f t="shared" si="6"/>
        <v>-1.3295014537207244</v>
      </c>
    </row>
    <row r="83" spans="4:15" ht="12.75">
      <c r="D83" s="1">
        <f t="shared" si="5"/>
        <v>2.1660999999999997</v>
      </c>
      <c r="E83" s="1">
        <f t="shared" si="1"/>
        <v>0.37169994927599664</v>
      </c>
      <c r="F83" s="1">
        <f t="shared" si="2"/>
        <v>-1</v>
      </c>
      <c r="L83" s="26">
        <f t="shared" si="4"/>
        <v>0.11187499999999999</v>
      </c>
      <c r="M83" s="27">
        <v>0</v>
      </c>
      <c r="N83" s="28">
        <f t="shared" si="7"/>
        <v>0.05989999999999989</v>
      </c>
      <c r="O83" s="29">
        <f t="shared" si="6"/>
        <v>-1.3537667289202222</v>
      </c>
    </row>
    <row r="84" spans="4:15" ht="12.75">
      <c r="D84" s="1">
        <f t="shared" si="5"/>
        <v>2.2691999999999997</v>
      </c>
      <c r="E84" s="1">
        <f>IF(OR($B$4&gt;0,$B$4&lt;&gt;1),LOG(D84,$B$4),0)</f>
        <v>0.3940612563738227</v>
      </c>
      <c r="F84" s="1">
        <f t="shared" si="2"/>
        <v>-1</v>
      </c>
      <c r="L84" s="26">
        <f>IF($A$44="&gt;",L83+ABS($Q$64),IF(L83&gt;0,L83-ABS($Q$64),0))</f>
        <v>0.11124999999999999</v>
      </c>
      <c r="M84" s="27">
        <v>0</v>
      </c>
      <c r="N84" s="28">
        <f t="shared" si="7"/>
        <v>0.05679999999999989</v>
      </c>
      <c r="O84" s="29">
        <f t="shared" si="6"/>
        <v>-1.379321753348257</v>
      </c>
    </row>
    <row r="85" spans="4:15" ht="12.75">
      <c r="D85" s="1">
        <f t="shared" si="5"/>
        <v>2.3722999999999996</v>
      </c>
      <c r="E85" s="1">
        <f t="shared" si="1"/>
        <v>0.4154288213307163</v>
      </c>
      <c r="F85" s="1">
        <f t="shared" si="2"/>
        <v>-1</v>
      </c>
      <c r="L85" s="26">
        <f t="shared" si="4"/>
        <v>0.11062499999999999</v>
      </c>
      <c r="M85" s="27">
        <v>0</v>
      </c>
      <c r="N85" s="28">
        <f t="shared" si="7"/>
        <v>0.053699999999999894</v>
      </c>
      <c r="O85" s="29">
        <f t="shared" si="6"/>
        <v>-1.4063113671880134</v>
      </c>
    </row>
    <row r="86" spans="4:15" ht="12.75">
      <c r="D86" s="1">
        <f t="shared" si="5"/>
        <v>2.4753999999999996</v>
      </c>
      <c r="E86" s="1">
        <f t="shared" si="1"/>
        <v>0.4358872230625756</v>
      </c>
      <c r="F86" s="1">
        <f t="shared" si="2"/>
        <v>-1</v>
      </c>
      <c r="L86" s="26">
        <f t="shared" si="4"/>
        <v>0.10999999999999999</v>
      </c>
      <c r="M86" s="27">
        <v>0</v>
      </c>
      <c r="N86" s="28">
        <f t="shared" si="7"/>
        <v>0.050599999999999895</v>
      </c>
      <c r="O86" s="29">
        <f t="shared" si="6"/>
        <v>-1.4349062682850475</v>
      </c>
    </row>
    <row r="87" spans="4:15" ht="12.75">
      <c r="D87" s="1">
        <f t="shared" si="5"/>
        <v>2.5784999999999996</v>
      </c>
      <c r="E87" s="1">
        <f t="shared" si="1"/>
        <v>0.45551068184571003</v>
      </c>
      <c r="F87" s="1">
        <f t="shared" si="2"/>
        <v>-1</v>
      </c>
      <c r="L87" s="26">
        <f t="shared" si="4"/>
        <v>0.10937499999999999</v>
      </c>
      <c r="M87" s="27">
        <v>0</v>
      </c>
      <c r="N87" s="28">
        <f t="shared" si="7"/>
        <v>0.047499999999999896</v>
      </c>
      <c r="O87" s="29">
        <f t="shared" si="6"/>
        <v>-1.4653095587770475</v>
      </c>
    </row>
    <row r="88" spans="4:15" ht="12.75">
      <c r="D88" s="1">
        <f t="shared" si="5"/>
        <v>2.6815999999999995</v>
      </c>
      <c r="E88" s="1">
        <f t="shared" si="1"/>
        <v>0.474364684716634</v>
      </c>
      <c r="F88" s="1">
        <f t="shared" si="2"/>
        <v>-1</v>
      </c>
      <c r="L88" s="26">
        <f t="shared" si="4"/>
        <v>0.10874999999999999</v>
      </c>
      <c r="M88" s="27">
        <v>0</v>
      </c>
      <c r="N88" s="28">
        <f t="shared" si="7"/>
        <v>0.0443999999999999</v>
      </c>
      <c r="O88" s="29">
        <f t="shared" si="6"/>
        <v>-1.4977655043997824</v>
      </c>
    </row>
    <row r="89" spans="4:15" ht="12.75">
      <c r="D89" s="1">
        <f t="shared" si="5"/>
        <v>2.7846999999999995</v>
      </c>
      <c r="E89" s="1">
        <f t="shared" si="1"/>
        <v>0.4925073040627634</v>
      </c>
      <c r="F89" s="1">
        <f t="shared" si="2"/>
        <v>-1</v>
      </c>
      <c r="L89" s="26">
        <f t="shared" si="4"/>
        <v>0.10812499999999999</v>
      </c>
      <c r="M89" s="27">
        <v>0</v>
      </c>
      <c r="N89" s="28">
        <f t="shared" si="7"/>
        <v>0.0412999999999999</v>
      </c>
      <c r="O89" s="29">
        <f t="shared" si="6"/>
        <v>-1.5325714693766692</v>
      </c>
    </row>
    <row r="90" spans="4:15" ht="12.75">
      <c r="D90" s="1">
        <f>D89+$B$64</f>
        <v>2.8877999999999995</v>
      </c>
      <c r="E90" s="1">
        <f t="shared" si="1"/>
        <v>0.5099902763788596</v>
      </c>
      <c r="F90" s="1">
        <f t="shared" si="2"/>
        <v>-1</v>
      </c>
      <c r="L90" s="26">
        <f t="shared" si="4"/>
        <v>0.10749999999999998</v>
      </c>
      <c r="M90" s="27">
        <v>0</v>
      </c>
      <c r="N90" s="28">
        <f t="shared" si="7"/>
        <v>0.0381999999999999</v>
      </c>
      <c r="O90" s="29">
        <f t="shared" si="6"/>
        <v>-1.5700945171712348</v>
      </c>
    </row>
    <row r="91" spans="4:15" ht="12.75">
      <c r="D91" s="1">
        <f t="shared" si="5"/>
        <v>2.9908999999999994</v>
      </c>
      <c r="E91" s="1">
        <f t="shared" si="1"/>
        <v>0.5268598917042026</v>
      </c>
      <c r="F91" s="1">
        <f t="shared" si="2"/>
        <v>-1</v>
      </c>
      <c r="L91" s="26">
        <f t="shared" si="4"/>
        <v>0.10687499999999998</v>
      </c>
      <c r="M91" s="27">
        <v>0</v>
      </c>
      <c r="N91" s="28">
        <f t="shared" si="7"/>
        <v>0.0350999999999999</v>
      </c>
      <c r="O91" s="29">
        <f>IF($B$4&gt;0,LOG(N91,$B$4))</f>
        <v>-1.6107950530816308</v>
      </c>
    </row>
    <row r="92" spans="4:15" ht="12.75">
      <c r="D92" s="1">
        <f t="shared" si="5"/>
        <v>3.0939999999999994</v>
      </c>
      <c r="E92" s="1">
        <f t="shared" si="1"/>
        <v>0.5431577322623162</v>
      </c>
      <c r="F92" s="1">
        <f t="shared" si="2"/>
        <v>-1</v>
      </c>
      <c r="L92" s="26">
        <f t="shared" si="4"/>
        <v>0.10624999999999998</v>
      </c>
      <c r="M92" s="27">
        <v>0</v>
      </c>
      <c r="N92" s="28">
        <f t="shared" si="7"/>
        <v>0.031999999999999904</v>
      </c>
      <c r="O92" s="29">
        <f t="shared" si="6"/>
        <v>-1.6552614282206972</v>
      </c>
    </row>
    <row r="93" spans="4:15" ht="12.75">
      <c r="D93" s="1">
        <f t="shared" si="5"/>
        <v>3.1970999999999994</v>
      </c>
      <c r="E93" s="1">
        <f t="shared" si="1"/>
        <v>0.5589212899796101</v>
      </c>
      <c r="F93" s="1">
        <f t="shared" si="2"/>
        <v>-1</v>
      </c>
      <c r="L93" s="26">
        <f t="shared" si="4"/>
        <v>0.10562499999999998</v>
      </c>
      <c r="M93" s="27">
        <v>0</v>
      </c>
      <c r="N93" s="28">
        <f t="shared" si="7"/>
        <v>0.028899999999999905</v>
      </c>
      <c r="O93" s="29">
        <f t="shared" si="6"/>
        <v>-1.704262232349592</v>
      </c>
    </row>
    <row r="94" spans="4:15" ht="12.75">
      <c r="D94" s="1">
        <f t="shared" si="5"/>
        <v>3.3001999999999994</v>
      </c>
      <c r="E94" s="1">
        <f t="shared" si="1"/>
        <v>0.5741844859615681</v>
      </c>
      <c r="F94" s="1">
        <f t="shared" si="2"/>
        <v>-1</v>
      </c>
      <c r="L94" s="26">
        <f t="shared" si="4"/>
        <v>0.10499999999999998</v>
      </c>
      <c r="M94" s="27">
        <v>0</v>
      </c>
      <c r="N94" s="28">
        <f t="shared" si="7"/>
        <v>0.025799999999999906</v>
      </c>
      <c r="O94" s="29">
        <f t="shared" si="6"/>
        <v>-1.7588283747087337</v>
      </c>
    </row>
    <row r="95" spans="4:15" ht="12.75">
      <c r="D95" s="1">
        <f t="shared" si="5"/>
        <v>3.4032999999999993</v>
      </c>
      <c r="E95" s="1">
        <f t="shared" si="1"/>
        <v>0.5889781100322823</v>
      </c>
      <c r="F95" s="1">
        <f t="shared" si="2"/>
        <v>-1</v>
      </c>
      <c r="L95" s="26">
        <f t="shared" si="4"/>
        <v>0.10437499999999998</v>
      </c>
      <c r="M95" s="27">
        <v>0</v>
      </c>
      <c r="N95" s="28">
        <f t="shared" si="7"/>
        <v>0.022699999999999908</v>
      </c>
      <c r="O95" s="29">
        <f t="shared" si="6"/>
        <v>-1.8203879640861802</v>
      </c>
    </row>
    <row r="96" spans="4:15" ht="12.75">
      <c r="D96" s="1">
        <f t="shared" si="5"/>
        <v>3.5063999999999993</v>
      </c>
      <c r="E96" s="1">
        <f t="shared" si="1"/>
        <v>0.6033301946584018</v>
      </c>
      <c r="F96" s="1">
        <f t="shared" si="2"/>
        <v>-1</v>
      </c>
      <c r="L96" s="26">
        <f t="shared" si="4"/>
        <v>0.10374999999999998</v>
      </c>
      <c r="M96" s="27">
        <v>0</v>
      </c>
      <c r="N96" s="28">
        <f t="shared" si="7"/>
        <v>0.01959999999999991</v>
      </c>
      <c r="O96" s="29">
        <f t="shared" si="6"/>
        <v>-1.8910008451447495</v>
      </c>
    </row>
    <row r="97" spans="4:15" ht="12.75">
      <c r="D97" s="1">
        <f t="shared" si="5"/>
        <v>3.6094999999999993</v>
      </c>
      <c r="E97" s="1">
        <f t="shared" si="1"/>
        <v>0.6172663346718429</v>
      </c>
      <c r="F97" s="1">
        <f t="shared" si="2"/>
        <v>-1</v>
      </c>
      <c r="L97" s="26">
        <f t="shared" si="4"/>
        <v>0.10312499999999998</v>
      </c>
      <c r="M97" s="27">
        <v>0</v>
      </c>
      <c r="N97" s="28">
        <f t="shared" si="7"/>
        <v>0.01649999999999991</v>
      </c>
      <c r="O97" s="29">
        <f t="shared" si="6"/>
        <v>-1.9737967217678807</v>
      </c>
    </row>
    <row r="98" spans="4:15" ht="12.75">
      <c r="D98" s="1">
        <f t="shared" si="5"/>
        <v>3.7125999999999992</v>
      </c>
      <c r="E98" s="1">
        <f t="shared" si="1"/>
        <v>0.6308099619541737</v>
      </c>
      <c r="F98" s="1">
        <f t="shared" si="2"/>
        <v>-1</v>
      </c>
      <c r="L98" s="26">
        <f t="shared" si="4"/>
        <v>0.10249999999999998</v>
      </c>
      <c r="M98" s="27">
        <v>0</v>
      </c>
      <c r="N98" s="28">
        <f t="shared" si="7"/>
        <v>0.01339999999999991</v>
      </c>
      <c r="O98" s="29">
        <f t="shared" si="6"/>
        <v>-2.0738743963638955</v>
      </c>
    </row>
    <row r="99" spans="4:15" ht="12.75">
      <c r="D99" s="1">
        <f t="shared" si="5"/>
        <v>3.815699999999999</v>
      </c>
      <c r="E99" s="1">
        <f t="shared" si="1"/>
        <v>0.6439825824878088</v>
      </c>
      <c r="F99" s="1">
        <f t="shared" si="2"/>
        <v>-1</v>
      </c>
      <c r="L99" s="26">
        <f t="shared" si="4"/>
        <v>0.10187499999999998</v>
      </c>
      <c r="M99" s="27">
        <v>0</v>
      </c>
      <c r="N99" s="28">
        <f t="shared" si="7"/>
        <v>0.01029999999999991</v>
      </c>
      <c r="O99" s="29">
        <f t="shared" si="6"/>
        <v>-2.2004039507887483</v>
      </c>
    </row>
    <row r="100" spans="4:15" ht="12.75">
      <c r="D100" s="1">
        <f t="shared" si="5"/>
        <v>3.918799999999999</v>
      </c>
      <c r="E100" s="1">
        <f t="shared" si="1"/>
        <v>0.6568039817964909</v>
      </c>
      <c r="F100" s="1">
        <f t="shared" si="2"/>
        <v>-1</v>
      </c>
      <c r="L100" s="26">
        <f t="shared" si="4"/>
        <v>0.10124999999999998</v>
      </c>
      <c r="M100" s="27">
        <v>0</v>
      </c>
      <c r="N100" s="28">
        <f t="shared" si="7"/>
        <v>0.00719999999999991</v>
      </c>
      <c r="O100" s="29">
        <f t="shared" si="6"/>
        <v>-2.372595792702385</v>
      </c>
    </row>
    <row r="101" spans="4:15" ht="12.75">
      <c r="D101" s="1">
        <f t="shared" si="5"/>
        <v>4.0219</v>
      </c>
      <c r="E101" s="1">
        <f t="shared" si="1"/>
        <v>0.6692924037022698</v>
      </c>
      <c r="F101" s="1">
        <f t="shared" si="2"/>
        <v>-1</v>
      </c>
      <c r="L101" s="26">
        <f t="shared" si="4"/>
        <v>0.10062499999999998</v>
      </c>
      <c r="M101" s="27">
        <v>0</v>
      </c>
      <c r="N101" s="28">
        <f t="shared" si="7"/>
        <v>0.004099999999999909</v>
      </c>
      <c r="O101" s="29">
        <f t="shared" si="6"/>
        <v>-2.6433867916437994</v>
      </c>
    </row>
    <row r="102" spans="4:15" ht="12.75">
      <c r="D102" s="1">
        <f t="shared" si="5"/>
        <v>4.125</v>
      </c>
      <c r="E102" s="1">
        <f t="shared" si="1"/>
        <v>0.6814647064528179</v>
      </c>
      <c r="F102" s="1">
        <f t="shared" si="2"/>
        <v>-1</v>
      </c>
      <c r="L102" s="26">
        <f t="shared" si="4"/>
        <v>0.09999999999999998</v>
      </c>
      <c r="M102" s="32">
        <v>0</v>
      </c>
      <c r="N102" s="28">
        <f t="shared" si="7"/>
        <v>0.0009999999999999094</v>
      </c>
      <c r="O102" s="29">
        <f t="shared" si="6"/>
        <v>-3.321928094887406</v>
      </c>
    </row>
  </sheetData>
  <sheetProtection/>
  <mergeCells count="5">
    <mergeCell ref="A8:J8"/>
    <mergeCell ref="L61:M61"/>
    <mergeCell ref="A9:J11"/>
    <mergeCell ref="F61:G61"/>
    <mergeCell ref="H61:I6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2" width="5.8515625" style="0" customWidth="1"/>
    <col min="3" max="3" width="3.7109375" style="0" customWidth="1"/>
    <col min="4" max="4" width="5.28125" style="0" customWidth="1"/>
    <col min="5" max="5" width="5.421875" style="0" customWidth="1"/>
    <col min="6" max="6" width="4.7109375" style="0" customWidth="1"/>
    <col min="7" max="7" width="5.28125" style="0" customWidth="1"/>
    <col min="8" max="8" width="6.7109375" style="0" customWidth="1"/>
  </cols>
  <sheetData>
    <row r="1" ht="15">
      <c r="A1" s="2" t="s">
        <v>15</v>
      </c>
    </row>
    <row r="2" spans="1:8" ht="15">
      <c r="A2" s="2"/>
      <c r="E2" s="16" t="str">
        <f>IF(OR($B$4&lt;=0,B4=1),"","log")</f>
        <v>log</v>
      </c>
      <c r="F2" s="35" t="str">
        <f>IF(OR($B$4&lt;=0,B4=1),"","x")</f>
        <v>x</v>
      </c>
      <c r="G2" s="36" t="str">
        <f>IF(OR(B4=1,$B$4&lt;=0),"","=")</f>
        <v>=</v>
      </c>
      <c r="H2" s="34">
        <f>B5</f>
        <v>2</v>
      </c>
    </row>
    <row r="3" spans="1:8" ht="14.25">
      <c r="A3" s="6" t="s">
        <v>12</v>
      </c>
      <c r="E3" s="15">
        <f>IF(OR(B4=1,$B$4&lt;=0),"",$B$4)</f>
        <v>0.5</v>
      </c>
      <c r="F3" s="37"/>
      <c r="G3" s="37"/>
      <c r="H3" s="37"/>
    </row>
    <row r="4" spans="1:3" ht="12.75">
      <c r="A4" s="5" t="s">
        <v>11</v>
      </c>
      <c r="B4" s="44">
        <v>0.5</v>
      </c>
      <c r="C4">
        <f>IF(OR(B4&lt;=0,B4=1),"cambia la base!","")</f>
      </c>
    </row>
    <row r="5" spans="1:2" ht="12.75">
      <c r="A5" s="5" t="s">
        <v>10</v>
      </c>
      <c r="B5" s="44">
        <v>2</v>
      </c>
    </row>
    <row r="6" spans="8:13" ht="12.75">
      <c r="H6" s="3"/>
      <c r="I6" s="3"/>
      <c r="J6" s="3"/>
      <c r="K6" s="3"/>
      <c r="L6" s="3"/>
      <c r="M6" s="3"/>
    </row>
    <row r="7" spans="1:13" ht="12.75">
      <c r="A7" s="7" t="s">
        <v>13</v>
      </c>
      <c r="G7" s="3"/>
      <c r="H7" s="3"/>
      <c r="I7" s="3"/>
      <c r="J7" s="3"/>
      <c r="K7" s="3"/>
      <c r="L7" s="3"/>
      <c r="M7" s="3"/>
    </row>
    <row r="8" spans="1:13" ht="12.75">
      <c r="A8" s="58" t="str">
        <f>A43&amp;A44&amp;A45&amp;A47&amp;A48&amp;B48&amp;C48&amp;D48&amp;A52&amp;A53&amp;A54&amp;A55&amp;A45&amp;A56</f>
        <v>L'equazione logaritmica  è determinata, ha una sola  soluzione  essa è  0.25 La curva logaritmica strettamente decrescente y= log(x,0.5) ha una sola  intersezione  P con la retta di equazione y = 2 ,e  l'ascissa del punto  P di intersezione, x= 0.25, coincide con la soluzione  dell'equazione logaritmica data.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4"/>
      <c r="M8" s="3"/>
    </row>
    <row r="9" spans="1:13" ht="12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4"/>
      <c r="M9" s="4"/>
    </row>
    <row r="10" spans="1:11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40" spans="1:11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8" t="s">
        <v>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2.75">
      <c r="A42" s="39" t="s">
        <v>9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2.75">
      <c r="A43" s="38" t="str">
        <f>IF(OR($B$4&lt;=0,$B$4=1),"la base deve essere positiva e diversa da 1","L'equazione logaritmica  è determinata, ha una sola  soluzione  ")</f>
        <v>L'equazione logaritmica  è determinata, ha una sola  soluzione  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2.75">
      <c r="A44" s="38" t="str">
        <f>IF(OR($B$4&lt;=0,$B$4=1),"","essa è  ")</f>
        <v>essa è  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2.75">
      <c r="A45" s="38">
        <f>IF(OR(B4=1,B4&lt;=0),"",($B$4^B5))</f>
        <v>0.25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2.75">
      <c r="A47" s="38" t="str">
        <f>IF(OR($B$4&lt;=0,$B$4=1),"",IF($B$4&gt;1," La curva logaritmica strettamente crescente "," La curva logaritmica strettamente decrescente "))</f>
        <v> La curva logaritmica strettamente decrescente 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2.75">
      <c r="A48" s="38" t="str">
        <f>IF(OR($B$4&lt;=0,$B$4=1),"","y= ")</f>
        <v>y= </v>
      </c>
      <c r="B48" s="38" t="str">
        <f>IF(OR($B$4&lt;=0,$B$4=1),"","log(x,")</f>
        <v>log(x,</v>
      </c>
      <c r="C48" s="38">
        <f>IF(OR($B$4&lt;=0,$B$4=1),"",B4)</f>
        <v>0.5</v>
      </c>
      <c r="D48" s="38" t="str">
        <f>IF(OR($B$4&lt;=0,$B$4=1),"",")")</f>
        <v>)</v>
      </c>
      <c r="E48" s="38"/>
      <c r="F48" s="38"/>
      <c r="G48" s="38"/>
      <c r="H48" s="38"/>
      <c r="I48" s="38"/>
      <c r="J48" s="38"/>
      <c r="K48" s="38"/>
    </row>
    <row r="49" spans="1:11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2.75">
      <c r="A52" s="38" t="str">
        <f>IF(OR($B$4&lt;=0,B4=1),""," ha una sola  intersezione  P con ")</f>
        <v> ha una sola  intersezione  P con 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2.75">
      <c r="A53" s="38" t="str">
        <f>IF(OR(B4=1,$B$4&lt;=0),"","la retta di equazione y = ")</f>
        <v>la retta di equazione y = 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2.75">
      <c r="A54" s="38">
        <f>IF(OR(B4=1,$B$4&lt;=0),"",B5)</f>
        <v>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>
      <c r="A55" s="38" t="str">
        <f>IF(OR(B4=1,B4&lt;=0),""," ,e  l'ascissa del punto  P di intersezione, x= ")</f>
        <v> ,e  l'ascissa del punto  P di intersezione, x= 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2.75">
      <c r="A56" s="38" t="str">
        <f>IF(A45="","",", coincide con la soluzione  dell'equazione logaritmica data.")</f>
        <v>, coincide con la soluzione  dell'equazione logaritmica data.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2.75">
      <c r="A60" s="38" t="s">
        <v>1</v>
      </c>
      <c r="B60" s="40">
        <f>IF(A45&lt;0.2,A45,0.1)</f>
        <v>0.1</v>
      </c>
      <c r="C60" s="38"/>
      <c r="D60" s="40" t="s">
        <v>5</v>
      </c>
      <c r="E60" s="41" t="s">
        <v>17</v>
      </c>
      <c r="F60" s="56" t="s">
        <v>6</v>
      </c>
      <c r="G60" s="57"/>
      <c r="H60" s="54" t="s">
        <v>14</v>
      </c>
      <c r="I60" s="55"/>
      <c r="J60" s="42"/>
      <c r="K60" s="42"/>
    </row>
    <row r="61" spans="1:11" ht="12.75">
      <c r="A61" s="38" t="s">
        <v>2</v>
      </c>
      <c r="B61" s="40">
        <f>IF(A45="",0.1,IF(A45&gt;100,A45+100,A45+3))</f>
        <v>3.25</v>
      </c>
      <c r="C61" s="38"/>
      <c r="D61" s="40">
        <f>B60</f>
        <v>0.1</v>
      </c>
      <c r="E61" s="40">
        <f>IF(OR($B$4&gt;0,$B$4&lt;&gt;1),LOG(D61,$B$4),0)</f>
        <v>3.321928094887362</v>
      </c>
      <c r="F61" s="40">
        <f>$B$5</f>
        <v>2</v>
      </c>
      <c r="G61" s="38"/>
      <c r="H61" s="38" t="s">
        <v>7</v>
      </c>
      <c r="I61" s="43" t="s">
        <v>8</v>
      </c>
      <c r="J61" s="38"/>
      <c r="K61" s="38"/>
    </row>
    <row r="62" spans="1:11" ht="12.75">
      <c r="A62" s="38" t="s">
        <v>3</v>
      </c>
      <c r="B62" s="40">
        <v>40</v>
      </c>
      <c r="C62" s="38"/>
      <c r="D62" s="40">
        <f>D61+$B$63</f>
        <v>0.17875000000000002</v>
      </c>
      <c r="E62" s="40">
        <f aca="true" t="shared" si="0" ref="E62:E101">IF(OR($B$4&gt;0,$B$4&lt;&gt;1),LOG(D62,$B$4),0)</f>
        <v>2.4839848529963353</v>
      </c>
      <c r="F62" s="40">
        <f aca="true" t="shared" si="1" ref="F62:F101">$B$5</f>
        <v>2</v>
      </c>
      <c r="G62" s="38"/>
      <c r="H62" s="38">
        <f>A45</f>
        <v>0.25</v>
      </c>
      <c r="I62" s="38">
        <f>IF(AND(B4&lt;&gt;1,B4&gt;0),B5,0)</f>
        <v>2</v>
      </c>
      <c r="J62" s="38"/>
      <c r="K62" s="38"/>
    </row>
    <row r="63" spans="1:11" ht="12.75">
      <c r="A63" s="38" t="s">
        <v>4</v>
      </c>
      <c r="B63" s="40">
        <f>(B61-B60)/B62</f>
        <v>0.07875</v>
      </c>
      <c r="C63" s="38"/>
      <c r="D63" s="40">
        <f aca="true" t="shared" si="2" ref="D63:D101">D62+$B$63</f>
        <v>0.2575</v>
      </c>
      <c r="E63" s="40">
        <f t="shared" si="0"/>
        <v>1.9573556625915065</v>
      </c>
      <c r="F63" s="40">
        <f t="shared" si="1"/>
        <v>2</v>
      </c>
      <c r="G63" s="38"/>
      <c r="H63" s="38">
        <f>H62</f>
        <v>0.25</v>
      </c>
      <c r="I63" s="38">
        <f>IF(ISNUMBER(H63)=TRUE,0,"")</f>
        <v>0</v>
      </c>
      <c r="J63" s="38"/>
      <c r="K63" s="38"/>
    </row>
    <row r="64" spans="1:11" ht="12.75">
      <c r="A64" s="38"/>
      <c r="B64" s="38"/>
      <c r="C64" s="38"/>
      <c r="D64" s="40">
        <f t="shared" si="2"/>
        <v>0.33625</v>
      </c>
      <c r="E64" s="40">
        <f t="shared" si="0"/>
        <v>1.5723938272181006</v>
      </c>
      <c r="F64" s="40">
        <f t="shared" si="1"/>
        <v>2</v>
      </c>
      <c r="G64" s="38"/>
      <c r="H64" s="38"/>
      <c r="I64" s="38"/>
      <c r="J64" s="38"/>
      <c r="K64" s="38"/>
    </row>
    <row r="65" spans="1:11" ht="12.75">
      <c r="A65" s="38"/>
      <c r="B65" s="38"/>
      <c r="C65" s="38"/>
      <c r="D65" s="40">
        <f t="shared" si="2"/>
        <v>0.415</v>
      </c>
      <c r="E65" s="40">
        <f t="shared" si="0"/>
        <v>1.2688167584278</v>
      </c>
      <c r="F65" s="40">
        <f t="shared" si="1"/>
        <v>2</v>
      </c>
      <c r="G65" s="38"/>
      <c r="H65" s="38"/>
      <c r="I65" s="38"/>
      <c r="J65" s="38"/>
      <c r="K65" s="38"/>
    </row>
    <row r="66" spans="1:11" ht="12.75">
      <c r="A66" s="38"/>
      <c r="B66" s="38"/>
      <c r="C66" s="38"/>
      <c r="D66" s="40">
        <f t="shared" si="2"/>
        <v>0.49374999999999997</v>
      </c>
      <c r="E66" s="40">
        <f t="shared" si="0"/>
        <v>1.0181473467102595</v>
      </c>
      <c r="F66" s="40">
        <f t="shared" si="1"/>
        <v>2</v>
      </c>
      <c r="G66" s="38"/>
      <c r="H66" s="38"/>
      <c r="I66" s="38"/>
      <c r="J66" s="38"/>
      <c r="K66" s="38"/>
    </row>
    <row r="67" spans="1:11" ht="12.75">
      <c r="A67" s="38"/>
      <c r="B67" s="38"/>
      <c r="C67" s="38"/>
      <c r="D67" s="40">
        <f t="shared" si="2"/>
        <v>0.5725</v>
      </c>
      <c r="E67" s="40">
        <f t="shared" si="0"/>
        <v>0.8046524016777807</v>
      </c>
      <c r="F67" s="40">
        <f t="shared" si="1"/>
        <v>2</v>
      </c>
      <c r="G67" s="38"/>
      <c r="H67" s="38"/>
      <c r="I67" s="38"/>
      <c r="J67" s="38"/>
      <c r="K67" s="38"/>
    </row>
    <row r="68" spans="1:11" ht="12.75">
      <c r="A68" s="38"/>
      <c r="B68" s="38"/>
      <c r="C68" s="38"/>
      <c r="D68" s="40">
        <f t="shared" si="2"/>
        <v>0.65125</v>
      </c>
      <c r="E68" s="40">
        <f t="shared" si="0"/>
        <v>0.6187166274962165</v>
      </c>
      <c r="F68" s="40">
        <f t="shared" si="1"/>
        <v>2</v>
      </c>
      <c r="G68" s="38"/>
      <c r="H68" s="38"/>
      <c r="I68" s="38"/>
      <c r="J68" s="38"/>
      <c r="K68" s="38"/>
    </row>
    <row r="69" spans="1:11" ht="12.75">
      <c r="A69" s="38"/>
      <c r="B69" s="38"/>
      <c r="C69" s="38"/>
      <c r="D69" s="40">
        <f t="shared" si="2"/>
        <v>0.73</v>
      </c>
      <c r="E69" s="40">
        <f t="shared" si="0"/>
        <v>0.4540316308947075</v>
      </c>
      <c r="F69" s="40">
        <f t="shared" si="1"/>
        <v>2</v>
      </c>
      <c r="G69" s="38"/>
      <c r="H69" s="38"/>
      <c r="I69" s="38"/>
      <c r="J69" s="38"/>
      <c r="K69" s="38"/>
    </row>
    <row r="70" spans="1:11" ht="12.75">
      <c r="A70" s="38"/>
      <c r="B70" s="38"/>
      <c r="C70" s="38"/>
      <c r="D70" s="40">
        <f t="shared" si="2"/>
        <v>0.80875</v>
      </c>
      <c r="E70" s="40">
        <f t="shared" si="0"/>
        <v>0.30623428778221723</v>
      </c>
      <c r="F70" s="40">
        <f t="shared" si="1"/>
        <v>2</v>
      </c>
      <c r="G70" s="38"/>
      <c r="H70" s="38"/>
      <c r="I70" s="38"/>
      <c r="J70" s="38"/>
      <c r="K70" s="38"/>
    </row>
    <row r="71" spans="1:11" ht="12.75">
      <c r="A71" s="38"/>
      <c r="B71" s="38"/>
      <c r="C71" s="38"/>
      <c r="D71" s="40">
        <f t="shared" si="2"/>
        <v>0.8875</v>
      </c>
      <c r="E71" s="40">
        <f t="shared" si="0"/>
        <v>0.17218097538268037</v>
      </c>
      <c r="F71" s="40">
        <f t="shared" si="1"/>
        <v>2</v>
      </c>
      <c r="G71" s="38"/>
      <c r="H71" s="38"/>
      <c r="I71" s="38"/>
      <c r="J71" s="38"/>
      <c r="K71" s="38"/>
    </row>
    <row r="72" spans="1:11" ht="12.75">
      <c r="A72" s="38"/>
      <c r="B72" s="38"/>
      <c r="C72" s="38"/>
      <c r="D72" s="40">
        <f t="shared" si="2"/>
        <v>0.9662499999999999</v>
      </c>
      <c r="E72" s="40">
        <f t="shared" si="0"/>
        <v>0.04953158584987739</v>
      </c>
      <c r="F72" s="40">
        <f t="shared" si="1"/>
        <v>2</v>
      </c>
      <c r="G72" s="38"/>
      <c r="H72" s="38"/>
      <c r="I72" s="38"/>
      <c r="J72" s="38"/>
      <c r="K72" s="38"/>
    </row>
    <row r="73" spans="1:11" ht="12.75">
      <c r="A73" s="38"/>
      <c r="B73" s="38"/>
      <c r="C73" s="38"/>
      <c r="D73" s="40">
        <f t="shared" si="2"/>
        <v>1.045</v>
      </c>
      <c r="E73" s="40">
        <f t="shared" si="0"/>
        <v>-0.06350294230615795</v>
      </c>
      <c r="F73" s="40">
        <f t="shared" si="1"/>
        <v>2</v>
      </c>
      <c r="G73" s="38"/>
      <c r="H73" s="38"/>
      <c r="I73" s="38"/>
      <c r="J73" s="38"/>
      <c r="K73" s="38"/>
    </row>
    <row r="74" spans="1:11" ht="12.75">
      <c r="A74" s="38"/>
      <c r="B74" s="38"/>
      <c r="C74" s="38"/>
      <c r="D74" s="40">
        <f t="shared" si="2"/>
        <v>1.12375</v>
      </c>
      <c r="E74" s="40">
        <f t="shared" si="0"/>
        <v>-0.16832111573972267</v>
      </c>
      <c r="F74" s="40">
        <f t="shared" si="1"/>
        <v>2</v>
      </c>
      <c r="G74" s="38"/>
      <c r="H74" s="38"/>
      <c r="I74" s="38"/>
      <c r="J74" s="38"/>
      <c r="K74" s="38"/>
    </row>
    <row r="75" spans="1:11" ht="12.75">
      <c r="A75" s="38"/>
      <c r="B75" s="38"/>
      <c r="C75" s="38"/>
      <c r="D75" s="40">
        <f t="shared" si="2"/>
        <v>1.2025000000000001</v>
      </c>
      <c r="E75" s="40">
        <f t="shared" si="0"/>
        <v>-0.2660368939953174</v>
      </c>
      <c r="F75" s="40">
        <f t="shared" si="1"/>
        <v>2</v>
      </c>
      <c r="G75" s="38"/>
      <c r="H75" s="38"/>
      <c r="I75" s="38"/>
      <c r="J75" s="38"/>
      <c r="K75" s="38"/>
    </row>
    <row r="76" spans="1:11" ht="12.75">
      <c r="A76" s="38"/>
      <c r="B76" s="38"/>
      <c r="C76" s="38"/>
      <c r="D76" s="40">
        <f t="shared" si="2"/>
        <v>1.2812500000000002</v>
      </c>
      <c r="E76" s="40">
        <f t="shared" si="0"/>
        <v>-0.35755200461808395</v>
      </c>
      <c r="F76" s="40">
        <f t="shared" si="1"/>
        <v>2</v>
      </c>
      <c r="G76" s="38"/>
      <c r="H76" s="38"/>
      <c r="I76" s="38"/>
      <c r="J76" s="38"/>
      <c r="K76" s="38"/>
    </row>
    <row r="77" spans="1:11" ht="12.75">
      <c r="A77" s="38"/>
      <c r="B77" s="38"/>
      <c r="C77" s="38"/>
      <c r="D77" s="40">
        <f t="shared" si="2"/>
        <v>1.3600000000000003</v>
      </c>
      <c r="E77" s="40">
        <f t="shared" si="0"/>
        <v>-0.44360665147561507</v>
      </c>
      <c r="F77" s="40">
        <f t="shared" si="1"/>
        <v>2</v>
      </c>
      <c r="G77" s="38"/>
      <c r="H77" s="38"/>
      <c r="I77" s="38"/>
      <c r="J77" s="38"/>
      <c r="K77" s="38"/>
    </row>
    <row r="78" spans="1:11" ht="12.75">
      <c r="A78" s="38"/>
      <c r="B78" s="38"/>
      <c r="C78" s="38"/>
      <c r="D78" s="40">
        <f t="shared" si="2"/>
        <v>1.4387500000000004</v>
      </c>
      <c r="E78" s="40">
        <f t="shared" si="0"/>
        <v>-0.5248159283575062</v>
      </c>
      <c r="F78" s="40">
        <f t="shared" si="1"/>
        <v>2</v>
      </c>
      <c r="G78" s="38"/>
      <c r="H78" s="38"/>
      <c r="I78" s="38"/>
      <c r="J78" s="38"/>
      <c r="K78" s="38"/>
    </row>
    <row r="79" spans="1:11" ht="12.75">
      <c r="A79" s="38"/>
      <c r="B79" s="38"/>
      <c r="C79" s="38"/>
      <c r="D79" s="40">
        <f t="shared" si="2"/>
        <v>1.5175000000000005</v>
      </c>
      <c r="E79" s="40">
        <f t="shared" si="0"/>
        <v>-0.6016965164809579</v>
      </c>
      <c r="F79" s="40">
        <f t="shared" si="1"/>
        <v>2</v>
      </c>
      <c r="G79" s="38"/>
      <c r="H79" s="38"/>
      <c r="I79" s="38"/>
      <c r="J79" s="38"/>
      <c r="K79" s="38"/>
    </row>
    <row r="80" spans="1:11" ht="12.75">
      <c r="A80" s="38"/>
      <c r="B80" s="38"/>
      <c r="C80" s="38"/>
      <c r="D80" s="40">
        <f t="shared" si="2"/>
        <v>1.5962500000000006</v>
      </c>
      <c r="E80" s="40">
        <f t="shared" si="0"/>
        <v>-0.6746866199279997</v>
      </c>
      <c r="F80" s="40">
        <f t="shared" si="1"/>
        <v>2</v>
      </c>
      <c r="G80" s="38"/>
      <c r="H80" s="38"/>
      <c r="I80" s="38"/>
      <c r="J80" s="38"/>
      <c r="K80" s="38"/>
    </row>
    <row r="81" spans="1:11" ht="12.75">
      <c r="A81" s="38"/>
      <c r="B81" s="38"/>
      <c r="C81" s="38"/>
      <c r="D81" s="40">
        <f t="shared" si="2"/>
        <v>1.6750000000000007</v>
      </c>
      <c r="E81" s="40">
        <f t="shared" si="0"/>
        <v>-0.7441610955704107</v>
      </c>
      <c r="F81" s="40">
        <f t="shared" si="1"/>
        <v>2</v>
      </c>
      <c r="G81" s="38"/>
      <c r="H81" s="38"/>
      <c r="I81" s="38"/>
      <c r="J81" s="38"/>
      <c r="K81" s="38"/>
    </row>
    <row r="82" spans="1:11" ht="12.75">
      <c r="A82" s="38"/>
      <c r="B82" s="38"/>
      <c r="C82" s="38"/>
      <c r="D82" s="40">
        <f t="shared" si="2"/>
        <v>1.7537500000000008</v>
      </c>
      <c r="E82" s="40">
        <f t="shared" si="0"/>
        <v>-0.8104431038451752</v>
      </c>
      <c r="F82" s="40">
        <f t="shared" si="1"/>
        <v>2</v>
      </c>
      <c r="G82" s="38"/>
      <c r="H82" s="38"/>
      <c r="I82" s="38"/>
      <c r="J82" s="38"/>
      <c r="K82" s="38"/>
    </row>
    <row r="83" spans="1:11" ht="12.75">
      <c r="A83" s="38"/>
      <c r="B83" s="38"/>
      <c r="C83" s="38"/>
      <c r="D83" s="40">
        <f t="shared" si="2"/>
        <v>1.832500000000001</v>
      </c>
      <c r="E83" s="40">
        <f>IF(OR($B$4&gt;0,$B$4&lt;&gt;1),LOG(D83,$B$4),0)</f>
        <v>-0.873813198359088</v>
      </c>
      <c r="F83" s="40">
        <f t="shared" si="1"/>
        <v>2</v>
      </c>
      <c r="G83" s="38"/>
      <c r="H83" s="38"/>
      <c r="I83" s="38"/>
      <c r="J83" s="38"/>
      <c r="K83" s="38"/>
    </row>
    <row r="84" spans="1:11" ht="12.75">
      <c r="A84" s="38"/>
      <c r="B84" s="38"/>
      <c r="C84" s="38"/>
      <c r="D84" s="40">
        <f t="shared" si="2"/>
        <v>1.911250000000001</v>
      </c>
      <c r="E84" s="40">
        <f t="shared" si="0"/>
        <v>-0.9345165015860807</v>
      </c>
      <c r="F84" s="40">
        <f t="shared" si="1"/>
        <v>2</v>
      </c>
      <c r="G84" s="38"/>
      <c r="H84" s="38"/>
      <c r="I84" s="38"/>
      <c r="J84" s="38"/>
      <c r="K84" s="38"/>
    </row>
    <row r="85" spans="1:11" ht="12.75">
      <c r="A85" s="38"/>
      <c r="B85" s="38"/>
      <c r="C85" s="38"/>
      <c r="D85" s="40">
        <f t="shared" si="2"/>
        <v>1.990000000000001</v>
      </c>
      <c r="E85" s="40">
        <f t="shared" si="0"/>
        <v>-0.992768430768925</v>
      </c>
      <c r="F85" s="40">
        <f t="shared" si="1"/>
        <v>2</v>
      </c>
      <c r="G85" s="38"/>
      <c r="H85" s="38"/>
      <c r="I85" s="38"/>
      <c r="J85" s="38"/>
      <c r="K85" s="38"/>
    </row>
    <row r="86" spans="1:11" ht="12.75">
      <c r="A86" s="38"/>
      <c r="B86" s="38"/>
      <c r="C86" s="38"/>
      <c r="D86" s="40">
        <f t="shared" si="2"/>
        <v>2.068750000000001</v>
      </c>
      <c r="E86" s="40">
        <f t="shared" si="0"/>
        <v>-1.0487593119198562</v>
      </c>
      <c r="F86" s="40">
        <f t="shared" si="1"/>
        <v>2</v>
      </c>
      <c r="G86" s="38"/>
      <c r="H86" s="38"/>
      <c r="I86" s="38"/>
      <c r="J86" s="38"/>
      <c r="K86" s="38"/>
    </row>
    <row r="87" spans="1:11" ht="12.75">
      <c r="A87" s="38"/>
      <c r="B87" s="38"/>
      <c r="C87" s="38"/>
      <c r="D87" s="40">
        <f t="shared" si="2"/>
        <v>2.147500000000001</v>
      </c>
      <c r="E87" s="40">
        <f t="shared" si="0"/>
        <v>-1.1026581313637394</v>
      </c>
      <c r="F87" s="40">
        <f t="shared" si="1"/>
        <v>2</v>
      </c>
      <c r="G87" s="38"/>
      <c r="H87" s="38"/>
      <c r="I87" s="38"/>
      <c r="J87" s="38"/>
      <c r="K87" s="38"/>
    </row>
    <row r="88" spans="1:11" ht="12.75">
      <c r="A88" s="38"/>
      <c r="B88" s="38"/>
      <c r="C88" s="38"/>
      <c r="D88" s="40">
        <f t="shared" si="2"/>
        <v>2.2262500000000007</v>
      </c>
      <c r="E88" s="40">
        <f t="shared" si="0"/>
        <v>-1.1546156113268948</v>
      </c>
      <c r="F88" s="40">
        <f t="shared" si="1"/>
        <v>2</v>
      </c>
      <c r="G88" s="38"/>
      <c r="H88" s="38"/>
      <c r="I88" s="38"/>
      <c r="J88" s="38"/>
      <c r="K88" s="38"/>
    </row>
    <row r="89" spans="1:11" ht="12.75">
      <c r="A89" s="38"/>
      <c r="B89" s="38"/>
      <c r="C89" s="38"/>
      <c r="D89" s="40">
        <f t="shared" si="2"/>
        <v>2.3050000000000006</v>
      </c>
      <c r="E89" s="40">
        <f t="shared" si="0"/>
        <v>-1.2047667506546136</v>
      </c>
      <c r="F89" s="40">
        <f t="shared" si="1"/>
        <v>2</v>
      </c>
      <c r="G89" s="38"/>
      <c r="H89" s="38"/>
      <c r="I89" s="38"/>
      <c r="J89" s="38"/>
      <c r="K89" s="38"/>
    </row>
    <row r="90" spans="1:11" ht="12.75">
      <c r="A90" s="38"/>
      <c r="B90" s="38"/>
      <c r="C90" s="38"/>
      <c r="D90" s="40">
        <f>D89+$B$63</f>
        <v>2.3837500000000005</v>
      </c>
      <c r="E90" s="40">
        <f t="shared" si="0"/>
        <v>-1.2532329385380319</v>
      </c>
      <c r="F90" s="40">
        <f t="shared" si="1"/>
        <v>2</v>
      </c>
      <c r="G90" s="38"/>
      <c r="H90" s="38"/>
      <c r="I90" s="38"/>
      <c r="J90" s="38"/>
      <c r="K90" s="38"/>
    </row>
    <row r="91" spans="1:11" ht="12.75">
      <c r="A91" s="38"/>
      <c r="B91" s="38"/>
      <c r="C91" s="38"/>
      <c r="D91" s="40">
        <f t="shared" si="2"/>
        <v>2.4625000000000004</v>
      </c>
      <c r="E91" s="40">
        <f t="shared" si="0"/>
        <v>-1.3001237245690143</v>
      </c>
      <c r="F91" s="40">
        <f t="shared" si="1"/>
        <v>2</v>
      </c>
      <c r="G91" s="38"/>
      <c r="H91" s="38"/>
      <c r="I91" s="38"/>
      <c r="J91" s="38"/>
      <c r="K91" s="38"/>
    </row>
    <row r="92" spans="1:11" ht="12.75">
      <c r="A92" s="38"/>
      <c r="B92" s="38"/>
      <c r="C92" s="38"/>
      <c r="D92" s="40">
        <f t="shared" si="2"/>
        <v>2.5412500000000002</v>
      </c>
      <c r="E92" s="40">
        <f t="shared" si="0"/>
        <v>-1.3455383100700078</v>
      </c>
      <c r="F92" s="40">
        <f t="shared" si="1"/>
        <v>2</v>
      </c>
      <c r="G92" s="38"/>
      <c r="H92" s="38"/>
      <c r="I92" s="38"/>
      <c r="J92" s="38"/>
      <c r="K92" s="38"/>
    </row>
    <row r="93" spans="1:11" ht="12.75">
      <c r="A93" s="38"/>
      <c r="B93" s="38"/>
      <c r="C93" s="38"/>
      <c r="D93" s="40">
        <f t="shared" si="2"/>
        <v>2.62</v>
      </c>
      <c r="E93" s="40">
        <f t="shared" si="0"/>
        <v>-1.3895668117627258</v>
      </c>
      <c r="F93" s="40">
        <f t="shared" si="1"/>
        <v>2</v>
      </c>
      <c r="G93" s="38"/>
      <c r="H93" s="38"/>
      <c r="I93" s="38"/>
      <c r="J93" s="38"/>
      <c r="K93" s="38"/>
    </row>
    <row r="94" spans="1:11" ht="12.75">
      <c r="A94" s="38"/>
      <c r="B94" s="38"/>
      <c r="C94" s="38"/>
      <c r="D94" s="40">
        <f t="shared" si="2"/>
        <v>2.69875</v>
      </c>
      <c r="E94" s="40">
        <f t="shared" si="0"/>
        <v>-1.4322913382477807</v>
      </c>
      <c r="F94" s="40">
        <f t="shared" si="1"/>
        <v>2</v>
      </c>
      <c r="G94" s="38"/>
      <c r="H94" s="38"/>
      <c r="I94" s="38"/>
      <c r="J94" s="38"/>
      <c r="K94" s="38"/>
    </row>
    <row r="95" spans="1:11" ht="12.75">
      <c r="A95" s="38"/>
      <c r="B95" s="38"/>
      <c r="C95" s="38"/>
      <c r="D95" s="40">
        <f t="shared" si="2"/>
        <v>2.7775</v>
      </c>
      <c r="E95" s="40">
        <f t="shared" si="0"/>
        <v>-1.4737869116143674</v>
      </c>
      <c r="F95" s="40">
        <f t="shared" si="1"/>
        <v>2</v>
      </c>
      <c r="G95" s="38"/>
      <c r="H95" s="38"/>
      <c r="I95" s="38"/>
      <c r="J95" s="38"/>
      <c r="K95" s="38"/>
    </row>
    <row r="96" spans="1:11" ht="12.75">
      <c r="A96" s="38"/>
      <c r="B96" s="38"/>
      <c r="C96" s="38"/>
      <c r="D96" s="40">
        <f t="shared" si="2"/>
        <v>2.8562499999999997</v>
      </c>
      <c r="E96" s="40">
        <f t="shared" si="0"/>
        <v>-1.5141222601707072</v>
      </c>
      <c r="F96" s="40">
        <f t="shared" si="1"/>
        <v>2</v>
      </c>
      <c r="G96" s="38"/>
      <c r="H96" s="38"/>
      <c r="I96" s="38"/>
      <c r="J96" s="38"/>
      <c r="K96" s="38"/>
    </row>
    <row r="97" spans="1:11" ht="12.75">
      <c r="A97" s="38"/>
      <c r="B97" s="38"/>
      <c r="C97" s="38"/>
      <c r="D97" s="40">
        <f t="shared" si="2"/>
        <v>2.9349999999999996</v>
      </c>
      <c r="E97" s="40">
        <f t="shared" si="0"/>
        <v>-1.5533605033353273</v>
      </c>
      <c r="F97" s="40">
        <f t="shared" si="1"/>
        <v>2</v>
      </c>
      <c r="G97" s="38"/>
      <c r="H97" s="38"/>
      <c r="I97" s="38"/>
      <c r="J97" s="38"/>
      <c r="K97" s="38"/>
    </row>
    <row r="98" spans="1:11" ht="12.75">
      <c r="A98" s="38"/>
      <c r="B98" s="38"/>
      <c r="C98" s="38"/>
      <c r="D98" s="40">
        <f t="shared" si="2"/>
        <v>3.0137499999999995</v>
      </c>
      <c r="E98" s="40">
        <f t="shared" si="0"/>
        <v>-1.5915597458278012</v>
      </c>
      <c r="F98" s="40">
        <f t="shared" si="1"/>
        <v>2</v>
      </c>
      <c r="G98" s="38"/>
      <c r="H98" s="38"/>
      <c r="I98" s="38"/>
      <c r="J98" s="38"/>
      <c r="K98" s="38"/>
    </row>
    <row r="99" spans="1:11" ht="12.75">
      <c r="A99" s="38"/>
      <c r="B99" s="38"/>
      <c r="C99" s="38"/>
      <c r="D99" s="40">
        <f t="shared" si="2"/>
        <v>3.0924999999999994</v>
      </c>
      <c r="E99" s="40">
        <f t="shared" si="0"/>
        <v>-1.6287735952016449</v>
      </c>
      <c r="F99" s="40">
        <f t="shared" si="1"/>
        <v>2</v>
      </c>
      <c r="G99" s="38"/>
      <c r="H99" s="38"/>
      <c r="I99" s="38"/>
      <c r="J99" s="38"/>
      <c r="K99" s="38"/>
    </row>
    <row r="100" spans="1:11" ht="12.75">
      <c r="A100" s="38"/>
      <c r="B100" s="38"/>
      <c r="C100" s="38"/>
      <c r="D100" s="40">
        <f t="shared" si="2"/>
        <v>3.1712499999999992</v>
      </c>
      <c r="E100" s="40">
        <f t="shared" si="0"/>
        <v>-1.6650516142892142</v>
      </c>
      <c r="F100" s="40">
        <f t="shared" si="1"/>
        <v>2</v>
      </c>
      <c r="G100" s="38"/>
      <c r="H100" s="38"/>
      <c r="I100" s="38"/>
      <c r="J100" s="38"/>
      <c r="K100" s="38"/>
    </row>
    <row r="101" spans="1:11" ht="12.75">
      <c r="A101" s="38"/>
      <c r="B101" s="38"/>
      <c r="C101" s="38"/>
      <c r="D101" s="40">
        <f t="shared" si="2"/>
        <v>3.249999999999999</v>
      </c>
      <c r="E101" s="40">
        <f t="shared" si="0"/>
        <v>-1.700439718141092</v>
      </c>
      <c r="F101" s="40">
        <f t="shared" si="1"/>
        <v>2</v>
      </c>
      <c r="G101" s="38"/>
      <c r="H101" s="38"/>
      <c r="I101" s="38"/>
      <c r="J101" s="38"/>
      <c r="K101" s="38"/>
    </row>
    <row r="102" spans="1:11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</sheetData>
  <sheetProtection sheet="1"/>
  <mergeCells count="3">
    <mergeCell ref="H60:I60"/>
    <mergeCell ref="F60:G60"/>
    <mergeCell ref="A8:K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 sistemi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ggabri</dc:creator>
  <cp:keywords/>
  <dc:description/>
  <cp:lastModifiedBy>ADMIN</cp:lastModifiedBy>
  <dcterms:created xsi:type="dcterms:W3CDTF">2009-03-20T09:47:36Z</dcterms:created>
  <dcterms:modified xsi:type="dcterms:W3CDTF">2010-03-15T15:18:01Z</dcterms:modified>
  <cp:category/>
  <cp:version/>
  <cp:contentType/>
  <cp:contentStatus/>
</cp:coreProperties>
</file>