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60" windowWidth="19260" windowHeight="2175" activeTab="0"/>
  </bookViews>
  <sheets>
    <sheet name="Dise_log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<sst xmlns="http://schemas.openxmlformats.org/spreadsheetml/2006/main" count="26" uniqueCount="26">
  <si>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Zona lavoro</t>
  </si>
  <si>
    <t>V iniziale</t>
  </si>
  <si>
    <t>V finale</t>
  </si>
  <si>
    <t>Punti</t>
  </si>
  <si>
    <t>Passo</t>
  </si>
  <si>
    <t>Asse x</t>
  </si>
  <si>
    <t>Retta</t>
  </si>
  <si>
    <t>xP</t>
  </si>
  <si>
    <t>yP</t>
  </si>
  <si>
    <t>commenti</t>
  </si>
  <si>
    <t>b</t>
  </si>
  <si>
    <t>a</t>
  </si>
  <si>
    <t>input</t>
  </si>
  <si>
    <t>output</t>
  </si>
  <si>
    <t>segmento</t>
  </si>
  <si>
    <t>log</t>
  </si>
  <si>
    <t>verso</t>
  </si>
  <si>
    <t>soluzione</t>
  </si>
  <si>
    <t xml:space="preserve"> sol sul grafico</t>
  </si>
  <si>
    <t>v iniz</t>
  </si>
  <si>
    <t>v finale</t>
  </si>
  <si>
    <t xml:space="preserve">punti </t>
  </si>
  <si>
    <t>passo</t>
  </si>
  <si>
    <t>Disequazione logaritmica elementare</t>
  </si>
  <si>
    <t>&gt;</t>
  </si>
  <si>
    <t>ggabri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</si>
</sst>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8">
    <font>
      <sz val="10"/>
      <name val="Arial"/>
      <family val="0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i/>
      <sz val="10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" fillId="0" borderId="0" xfId="36" applyFont="1" applyAlignment="1" applyProtection="1">
      <alignment/>
      <protection/>
    </xf>
    <xf numFmtId="0" fontId="5" fillId="0" borderId="0" xfId="0" applyFont="1" applyAlignment="1">
      <alignment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0" fontId="45" fillId="34" borderId="0" xfId="0" applyFont="1" applyFill="1" applyAlignment="1">
      <alignment/>
    </xf>
    <xf numFmtId="0" fontId="46" fillId="0" borderId="0" xfId="0" applyFont="1" applyAlignment="1">
      <alignment/>
    </xf>
    <xf numFmtId="0" fontId="2" fillId="35" borderId="10" xfId="0" applyFont="1" applyFill="1" applyBorder="1" applyAlignment="1" applyProtection="1">
      <alignment horizontal="right"/>
      <protection hidden="1" locked="0"/>
    </xf>
    <xf numFmtId="0" fontId="0" fillId="0" borderId="0" xfId="0" applyAlignment="1" applyProtection="1">
      <alignment/>
      <protection hidden="1"/>
    </xf>
    <xf numFmtId="0" fontId="7" fillId="33" borderId="11" xfId="0" applyFont="1" applyFill="1" applyBorder="1" applyAlignment="1" applyProtection="1">
      <alignment horizontal="center" vertical="justify"/>
      <protection hidden="1"/>
    </xf>
    <xf numFmtId="0" fontId="0" fillId="33" borderId="13" xfId="0" applyFill="1" applyBorder="1" applyAlignment="1" applyProtection="1">
      <alignment horizontal="left"/>
      <protection hidden="1"/>
    </xf>
    <xf numFmtId="0" fontId="1" fillId="33" borderId="12" xfId="0" applyFont="1" applyFill="1" applyBorder="1" applyAlignment="1" applyProtection="1">
      <alignment vertical="top"/>
      <protection hidden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wrapText="1"/>
    </xf>
    <xf numFmtId="0" fontId="47" fillId="3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"/>
          <c:w val="0.94725"/>
          <c:h val="0.9235"/>
        </c:manualLayout>
      </c:layout>
      <c:scatterChart>
        <c:scatterStyle val="smoothMarker"/>
        <c:varyColors val="0"/>
        <c:ser>
          <c:idx val="0"/>
          <c:order val="0"/>
          <c:tx>
            <c:v>Logaritmo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Dise_log!$E$62:$E$102</c:f>
              <c:numCache/>
            </c:numRef>
          </c:xVal>
          <c:yVal>
            <c:numRef>
              <c:f>Dise_log!$F$62:$F$102</c:f>
              <c:numCache/>
            </c:numRef>
          </c:yVal>
          <c:smooth val="1"/>
        </c:ser>
        <c:ser>
          <c:idx val="1"/>
          <c:order val="1"/>
          <c:tx>
            <c:v>Retta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y=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Dise_log!$E$62:$E$102</c:f>
              <c:numCache/>
            </c:numRef>
          </c:xVal>
          <c:yVal>
            <c:numRef>
              <c:f>Dise_log!$G$62:$G$102</c:f>
              <c:numCache/>
            </c:numRef>
          </c:yVal>
          <c:smooth val="1"/>
        </c:ser>
        <c:ser>
          <c:idx val="3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Dise_log!$H$64</c:f>
              <c:numCache/>
            </c:numRef>
          </c:xVal>
          <c:yVal>
            <c:numRef>
              <c:f>Dise_log!$I$64</c:f>
              <c:numCache/>
            </c:numRef>
          </c:yVal>
          <c:smooth val="1"/>
        </c:ser>
        <c:ser>
          <c:idx val="4"/>
          <c:order val="3"/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333333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Dise_log!$H$63:$H$64</c:f>
              <c:numCache/>
            </c:numRef>
          </c:xVal>
          <c:yVal>
            <c:numRef>
              <c:f>Dise_log!$I$63:$I$64</c:f>
              <c:numCache/>
            </c:numRef>
          </c:yVal>
          <c:smooth val="1"/>
        </c:ser>
        <c:ser>
          <c:idx val="2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Dise_log!$J$62</c:f>
              <c:strCache/>
            </c:strRef>
          </c:xVal>
          <c:yVal>
            <c:numRef>
              <c:f>Dise_log!$K$62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Dise_log!$M$62:$M$102</c:f>
              <c:numCache/>
            </c:numRef>
          </c:xVal>
          <c:yVal>
            <c:numRef>
              <c:f>Dise_log!$N$62:$N$102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CC00"/>
                </a:solidFill>
              </a:ln>
            </c:spPr>
          </c:marker>
          <c:xVal>
            <c:numRef>
              <c:f>Dise_log!$O$62:$O$102</c:f>
              <c:numCache/>
            </c:numRef>
          </c:xVal>
          <c:yVal>
            <c:numRef>
              <c:f>Dise_log!$P$62:$P$102</c:f>
              <c:numCache/>
            </c:numRef>
          </c:yVal>
          <c:smooth val="1"/>
        </c:ser>
        <c:ser>
          <c:idx val="7"/>
          <c:order val="7"/>
          <c:tx>
            <c:v>segmento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Dise_log!$U$61:$U$62</c:f>
              <c:numCache/>
            </c:numRef>
          </c:xVal>
          <c:yVal>
            <c:numRef>
              <c:f>Dise_log!$V$61:$V$62</c:f>
              <c:numCache/>
            </c:numRef>
          </c:yVal>
          <c:smooth val="1"/>
        </c:ser>
        <c:axId val="54322345"/>
        <c:axId val="28586422"/>
      </c:scatterChart>
      <c:valAx>
        <c:axId val="54322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8586422"/>
        <c:crosses val="autoZero"/>
        <c:crossBetween val="midCat"/>
        <c:dispUnits/>
      </c:valAx>
      <c:valAx>
        <c:axId val="28586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4322345"/>
        <c:crosses val="autoZero"/>
        <c:crossBetween val="midCat"/>
        <c:dispUnits/>
      </c:valAx>
      <c:spPr>
        <a:solidFill>
          <a:srgbClr val="A6A6A6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400050</xdr:colOff>
      <xdr:row>0</xdr:row>
      <xdr:rowOff>95250</xdr:rowOff>
    </xdr:from>
    <xdr:to>
      <xdr:col>16</xdr:col>
      <xdr:colOff>114300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4648200" y="95250"/>
        <a:ext cx="30670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/>
  <cols>
    <col min="1" max="1" width="6.57421875" style="0" customWidth="1"/>
    <col min="2" max="2" width="5.8515625" style="0" customWidth="1"/>
    <col min="3" max="4" width="3.7109375" style="0" customWidth="1"/>
    <col min="5" max="5" width="6.7109375" style="0" customWidth="1"/>
    <col min="6" max="6" width="5.421875" style="0" customWidth="1"/>
    <col min="7" max="7" width="5.140625" style="0" customWidth="1"/>
    <col min="8" max="8" width="3.7109375" style="0" customWidth="1"/>
    <col min="9" max="9" width="4.57421875" style="0" customWidth="1"/>
    <col min="12" max="13" width="10.00390625" style="0" bestFit="1" customWidth="1"/>
    <col min="15" max="15" width="12.00390625" style="0" bestFit="1" customWidth="1"/>
  </cols>
  <sheetData>
    <row r="1" ht="15">
      <c r="A1" s="1" t="s">
        <v>23</v>
      </c>
    </row>
    <row r="2" ht="15">
      <c r="A2" s="1"/>
    </row>
    <row r="3" spans="1:10" ht="15">
      <c r="A3" s="5" t="s">
        <v>12</v>
      </c>
      <c r="F3" s="8" t="str">
        <f>IF(OR($B$4&lt;=0,B4=1),"","log")</f>
        <v>log</v>
      </c>
      <c r="G3" s="17" t="str">
        <f>IF(OR($B$4&lt;=0,B4=1),"","x")</f>
        <v>x</v>
      </c>
      <c r="H3" s="7" t="str">
        <f>IF(OR(B4=1,$B$4&lt;=0),"",B6)</f>
        <v>&gt;</v>
      </c>
      <c r="I3" s="18">
        <f>IF(OR($B$4&lt;=0,B4=1),"",$B$5)</f>
        <v>0.7</v>
      </c>
      <c r="J3" s="11"/>
    </row>
    <row r="4" spans="1:10" ht="14.25">
      <c r="A4" s="4" t="s">
        <v>11</v>
      </c>
      <c r="B4" s="15">
        <v>6</v>
      </c>
      <c r="C4" s="23">
        <f>IF(OR(B4&lt;=0,B4=1),"la base deve essere positiva e diversa da 1!","")</f>
      </c>
      <c r="D4" s="23"/>
      <c r="E4" s="24"/>
      <c r="F4" s="19">
        <f>IF(OR($B$4&lt;=0,B4=1),"",$B$4)</f>
        <v>6</v>
      </c>
      <c r="G4" s="16"/>
      <c r="H4" s="16"/>
      <c r="I4" s="16"/>
      <c r="J4" s="9"/>
    </row>
    <row r="5" spans="1:5" ht="12.75">
      <c r="A5" s="4" t="s">
        <v>10</v>
      </c>
      <c r="B5" s="15">
        <v>0.7</v>
      </c>
      <c r="C5" s="23"/>
      <c r="D5" s="23"/>
      <c r="E5" s="24"/>
    </row>
    <row r="6" spans="1:13" ht="12.75">
      <c r="A6" s="4" t="s">
        <v>16</v>
      </c>
      <c r="B6" s="15" t="s">
        <v>24</v>
      </c>
      <c r="C6" s="25"/>
      <c r="D6" s="25"/>
      <c r="E6" s="22"/>
      <c r="H6" s="2"/>
      <c r="I6" s="2"/>
      <c r="J6" s="2"/>
      <c r="K6" s="2"/>
      <c r="L6" s="2"/>
      <c r="M6" s="2"/>
    </row>
    <row r="7" spans="1:13" ht="12.75">
      <c r="A7" s="6" t="s">
        <v>13</v>
      </c>
      <c r="C7" s="22"/>
      <c r="D7" s="22"/>
      <c r="E7" s="22"/>
      <c r="H7" s="2"/>
      <c r="I7" s="2"/>
      <c r="J7" s="2"/>
      <c r="K7" s="2"/>
      <c r="L7" s="2"/>
      <c r="M7" s="2"/>
    </row>
    <row r="8" spans="1:13" ht="12.75">
      <c r="A8" s="20" t="str">
        <f>A43&amp;A44&amp;A45</f>
        <v> La disequazione logaritmica è soddisfatta per x&gt;3.50514408640719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3"/>
      <c r="M8" s="2"/>
    </row>
    <row r="9" spans="1:13" ht="12.75">
      <c r="A9" s="20" t="str">
        <f>A46&amp;A47&amp;A48&amp;B48&amp;A49&amp;A50&amp;B50</f>
        <v>per questi valori di x i punti della  funzione y= log( in base 6 )di x si trovano sopra( hanno ordinata maggiore)  alla retta y=0.7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"/>
      <c r="M9" s="3"/>
    </row>
    <row r="10" spans="1:11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3" ht="12.75">
      <c r="K13" s="10"/>
    </row>
    <row r="17" ht="12.75">
      <c r="N17" s="10" t="str">
        <f>IF(B4=1,"",IF(OR(AND(B5&lt;0,B6="&gt;"),A44="&gt;"),"l'intervallo  è illimitato a dx!",""))</f>
        <v>l'intervallo  è illimitato a dx!</v>
      </c>
    </row>
    <row r="20" ht="12.75">
      <c r="R20" s="14" t="s">
        <v>25</v>
      </c>
    </row>
    <row r="40" spans="1:2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6"/>
      <c r="M40" s="26"/>
      <c r="N40" s="26"/>
      <c r="O40" s="26"/>
      <c r="P40" s="12"/>
      <c r="Q40" s="12"/>
      <c r="R40" s="12"/>
      <c r="S40" s="12"/>
      <c r="T40" s="12"/>
      <c r="U40" s="12"/>
      <c r="V40" s="12"/>
    </row>
    <row r="41" spans="1:22" ht="12.75">
      <c r="A41" s="13" t="s">
        <v>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6"/>
      <c r="M41" s="26"/>
      <c r="N41" s="26"/>
      <c r="O41" s="26"/>
      <c r="P41" s="12"/>
      <c r="Q41" s="12"/>
      <c r="R41" s="12"/>
      <c r="S41" s="12"/>
      <c r="T41" s="12"/>
      <c r="U41" s="12"/>
      <c r="V41" s="12"/>
    </row>
    <row r="42" spans="1:22" ht="12.75">
      <c r="A42" s="13" t="s">
        <v>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26"/>
      <c r="M42" s="26"/>
      <c r="N42" s="26"/>
      <c r="O42" s="26"/>
      <c r="P42" s="12"/>
      <c r="Q42" s="12"/>
      <c r="R42" s="12"/>
      <c r="S42" s="12"/>
      <c r="T42" s="12"/>
      <c r="U42" s="12"/>
      <c r="V42" s="12"/>
    </row>
    <row r="43" spans="1:22" ht="12.75">
      <c r="A43" s="13" t="str">
        <f>IF(OR(B4&lt;=0,B4=1),"",IF(A44="&lt;"," La disequazione è soddisfatta per 0&lt; x"," La disequazione logaritmica è soddisfatta per x"))</f>
        <v> La disequazione logaritmica è soddisfatta per x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26"/>
      <c r="M43" s="26"/>
      <c r="N43" s="26"/>
      <c r="O43" s="26"/>
      <c r="P43" s="12"/>
      <c r="Q43" s="12"/>
      <c r="R43" s="12"/>
      <c r="S43" s="12"/>
      <c r="T43" s="12"/>
      <c r="U43" s="12"/>
      <c r="V43" s="12"/>
    </row>
    <row r="44" spans="1:22" ht="12.75">
      <c r="A44" s="13" t="str">
        <f>IF(OR(B4=1,B4&lt;0),"",IF(OR(AND(B4&gt;1,B6="&gt;"),AND(B4&lt;1,B6="&lt;")),"&gt;","&lt;"))</f>
        <v>&gt;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26"/>
      <c r="M44" s="26"/>
      <c r="N44" s="26"/>
      <c r="O44" s="26"/>
      <c r="P44" s="12"/>
      <c r="Q44" s="12"/>
      <c r="R44" s="12"/>
      <c r="S44" s="12"/>
      <c r="T44" s="12"/>
      <c r="U44" s="12"/>
      <c r="V44" s="12"/>
    </row>
    <row r="45" spans="1:22" ht="12.75">
      <c r="A45" s="13">
        <f>IF(OR(B4=1,B4&lt;0),"",B4^B5)</f>
        <v>3.5051440864071925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26"/>
      <c r="M45" s="26"/>
      <c r="N45" s="26"/>
      <c r="O45" s="26"/>
      <c r="P45" s="12"/>
      <c r="Q45" s="12"/>
      <c r="R45" s="12"/>
      <c r="S45" s="12"/>
      <c r="T45" s="12"/>
      <c r="U45" s="12"/>
      <c r="V45" s="12"/>
    </row>
    <row r="46" spans="1:22" ht="12.75">
      <c r="A46" s="13" t="str">
        <f>IF(OR(B4&lt;0,B4=1),"","per questi valori di x i punti della  funzione y= log( in base ")</f>
        <v>per questi valori di x i punti della  funzione y= log( in base 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26"/>
      <c r="M46" s="26"/>
      <c r="N46" s="26"/>
      <c r="O46" s="26"/>
      <c r="P46" s="12"/>
      <c r="Q46" s="12"/>
      <c r="R46" s="12"/>
      <c r="S46" s="12"/>
      <c r="T46" s="12"/>
      <c r="U46" s="12"/>
      <c r="V46" s="12"/>
    </row>
    <row r="47" spans="1:22" ht="12.75">
      <c r="A47" s="13">
        <f>IF(OR(B4&lt;=0,B4=1),"",B4)</f>
        <v>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26"/>
      <c r="M47" s="26"/>
      <c r="N47" s="26"/>
      <c r="O47" s="26"/>
      <c r="P47" s="12"/>
      <c r="Q47" s="12"/>
      <c r="R47" s="12"/>
      <c r="S47" s="12"/>
      <c r="T47" s="12"/>
      <c r="U47" s="12"/>
      <c r="V47" s="12"/>
    </row>
    <row r="48" spans="1:22" ht="12.75">
      <c r="A48" s="13" t="str">
        <f>IF(OR(B4&lt;=0,B4=1),""," )di x")</f>
        <v> )di x</v>
      </c>
      <c r="B48" s="13">
        <f>IF(A47=1," (l'esponenziale è degenerata in retta)","")</f>
      </c>
      <c r="C48" s="13"/>
      <c r="D48" s="13"/>
      <c r="E48" s="13"/>
      <c r="F48" s="13"/>
      <c r="G48" s="13"/>
      <c r="H48" s="13"/>
      <c r="I48" s="13"/>
      <c r="J48" s="13"/>
      <c r="K48" s="13"/>
      <c r="L48" s="26"/>
      <c r="M48" s="26"/>
      <c r="N48" s="26"/>
      <c r="O48" s="26"/>
      <c r="P48" s="12"/>
      <c r="Q48" s="12"/>
      <c r="R48" s="12"/>
      <c r="S48" s="12"/>
      <c r="T48" s="12"/>
      <c r="U48" s="12"/>
      <c r="V48" s="12"/>
    </row>
    <row r="49" spans="1:22" ht="12.75">
      <c r="A49" s="13" t="str">
        <f>IF(OR(B4&lt;=0,B4=1),"",IF(B6="&gt;"," si trovano sopra( hanno ordinata maggiore)  alla retta y="," si trovano sotto(hanno ordinata minore) alla retta y="))</f>
        <v> si trovano sopra( hanno ordinata maggiore)  alla retta y=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26"/>
      <c r="M49" s="26"/>
      <c r="N49" s="26"/>
      <c r="O49" s="26"/>
      <c r="P49" s="12"/>
      <c r="Q49" s="12"/>
      <c r="R49" s="12"/>
      <c r="S49" s="12"/>
      <c r="T49" s="12"/>
      <c r="U49" s="12"/>
      <c r="V49" s="12"/>
    </row>
    <row r="50" spans="1:22" ht="12.75">
      <c r="A50" s="13">
        <f>IF(OR(B4&lt;=0,B4=1),"",B5)</f>
        <v>0.7</v>
      </c>
      <c r="B50" s="13">
        <f>IF(AND(A47=1,A50=1),"(esse sono sovrapposte)","")</f>
      </c>
      <c r="C50" s="13"/>
      <c r="D50" s="13"/>
      <c r="E50" s="13"/>
      <c r="F50" s="13"/>
      <c r="G50" s="13"/>
      <c r="H50" s="13"/>
      <c r="I50" s="13"/>
      <c r="J50" s="13"/>
      <c r="K50" s="13"/>
      <c r="L50" s="26"/>
      <c r="M50" s="26"/>
      <c r="N50" s="26"/>
      <c r="O50" s="26"/>
      <c r="P50" s="12"/>
      <c r="Q50" s="12"/>
      <c r="R50" s="12"/>
      <c r="S50" s="12"/>
      <c r="T50" s="12"/>
      <c r="U50" s="12"/>
      <c r="V50" s="12"/>
    </row>
    <row r="51" spans="1:22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26"/>
      <c r="M51" s="26"/>
      <c r="N51" s="26"/>
      <c r="O51" s="26"/>
      <c r="P51" s="12"/>
      <c r="Q51" s="12"/>
      <c r="R51" s="12"/>
      <c r="S51" s="12"/>
      <c r="T51" s="12"/>
      <c r="U51" s="12"/>
      <c r="V51" s="12"/>
    </row>
    <row r="52" spans="1:22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26"/>
      <c r="M52" s="26"/>
      <c r="N52" s="26"/>
      <c r="O52" s="26"/>
      <c r="P52" s="12"/>
      <c r="Q52" s="12"/>
      <c r="R52" s="12"/>
      <c r="S52" s="12"/>
      <c r="T52" s="12"/>
      <c r="U52" s="12"/>
      <c r="V52" s="12"/>
    </row>
    <row r="53" spans="1:22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26"/>
      <c r="M53" s="26"/>
      <c r="N53" s="26"/>
      <c r="O53" s="26"/>
      <c r="P53" s="12"/>
      <c r="Q53" s="12"/>
      <c r="R53" s="12"/>
      <c r="S53" s="12"/>
      <c r="T53" s="12"/>
      <c r="U53" s="12"/>
      <c r="V53" s="12"/>
    </row>
    <row r="54" spans="1:22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26"/>
      <c r="M54" s="26"/>
      <c r="N54" s="26"/>
      <c r="O54" s="26"/>
      <c r="P54" s="12"/>
      <c r="Q54" s="12"/>
      <c r="R54" s="12"/>
      <c r="S54" s="12"/>
      <c r="T54" s="12"/>
      <c r="U54" s="12"/>
      <c r="V54" s="12"/>
    </row>
    <row r="55" spans="1:2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26"/>
      <c r="M55" s="26"/>
      <c r="N55" s="26"/>
      <c r="O55" s="26"/>
      <c r="P55" s="12"/>
      <c r="Q55" s="12"/>
      <c r="R55" s="12"/>
      <c r="S55" s="12"/>
      <c r="T55" s="12"/>
      <c r="U55" s="12"/>
      <c r="V55" s="12"/>
    </row>
    <row r="56" spans="1:22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26"/>
      <c r="M56" s="26"/>
      <c r="N56" s="26"/>
      <c r="O56" s="26"/>
      <c r="P56" s="12"/>
      <c r="Q56" s="12"/>
      <c r="R56" s="12"/>
      <c r="S56" s="12"/>
      <c r="T56" s="12"/>
      <c r="U56" s="12"/>
      <c r="V56" s="12"/>
    </row>
    <row r="57" spans="1:22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26"/>
      <c r="M57" s="26"/>
      <c r="N57" s="26"/>
      <c r="O57" s="26"/>
      <c r="P57" s="12"/>
      <c r="Q57" s="12"/>
      <c r="R57" s="12"/>
      <c r="S57" s="12"/>
      <c r="T57" s="12"/>
      <c r="U57" s="12"/>
      <c r="V57" s="12"/>
    </row>
    <row r="58" spans="1:26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26"/>
      <c r="M58" s="26"/>
      <c r="N58" s="26"/>
      <c r="O58" s="26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26"/>
      <c r="M59" s="26"/>
      <c r="N59" s="26"/>
      <c r="O59" s="26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>
      <c r="A61" s="26" t="s">
        <v>1</v>
      </c>
      <c r="B61" s="26">
        <f>IF(A45&lt;1,0.001,0.01)</f>
        <v>0.01</v>
      </c>
      <c r="C61" s="26"/>
      <c r="D61" s="26"/>
      <c r="E61" s="26" t="s">
        <v>5</v>
      </c>
      <c r="F61" s="26" t="s">
        <v>15</v>
      </c>
      <c r="G61" s="26" t="s">
        <v>6</v>
      </c>
      <c r="H61" s="26"/>
      <c r="I61" s="26" t="s">
        <v>14</v>
      </c>
      <c r="J61" s="26"/>
      <c r="K61" s="26"/>
      <c r="L61" s="26"/>
      <c r="M61" s="26" t="s">
        <v>17</v>
      </c>
      <c r="N61" s="26"/>
      <c r="O61" s="26" t="s">
        <v>18</v>
      </c>
      <c r="P61" s="13"/>
      <c r="Q61" s="13" t="s">
        <v>19</v>
      </c>
      <c r="R61" s="13">
        <f>IF(A45="",B61,A45)</f>
        <v>3.5051440864071925</v>
      </c>
      <c r="S61" s="13">
        <f>A45</f>
        <v>3.5051440864071925</v>
      </c>
      <c r="T61" s="13"/>
      <c r="U61" s="13">
        <f>O62</f>
        <v>3.5051440864071925</v>
      </c>
      <c r="V61" s="13">
        <f>P62</f>
        <v>0.7</v>
      </c>
      <c r="W61" s="13"/>
      <c r="X61" s="13"/>
      <c r="Y61" s="13"/>
      <c r="Z61" s="13"/>
    </row>
    <row r="62" spans="1:26" ht="12.75">
      <c r="A62" s="26" t="s">
        <v>2</v>
      </c>
      <c r="B62" s="26">
        <f>IF(A45&lt;0.1,A45+2,IF(A45&lt;1,A45+4,IF(A45&lt;20,A45+10,A45+20)))</f>
        <v>13.505144086407192</v>
      </c>
      <c r="C62" s="26"/>
      <c r="D62" s="26"/>
      <c r="E62" s="26">
        <f>B61</f>
        <v>0.01</v>
      </c>
      <c r="F62" s="26">
        <f>IF(OR($B$4&gt;0,$B$4&lt;&gt;1),LOG(E62,$B$4),0)</f>
        <v>-2.5701944178769374</v>
      </c>
      <c r="G62" s="26">
        <f>$B$5</f>
        <v>0.7</v>
      </c>
      <c r="H62" s="26"/>
      <c r="I62" s="26" t="s">
        <v>7</v>
      </c>
      <c r="J62" s="26" t="s">
        <v>8</v>
      </c>
      <c r="K62" s="26"/>
      <c r="L62" s="26">
        <f aca="true" t="shared" si="0" ref="L62:L74">LOG(M62,$B$4)</f>
        <v>0.7</v>
      </c>
      <c r="M62" s="26">
        <f>R61</f>
        <v>3.5051440864071925</v>
      </c>
      <c r="N62" s="26">
        <v>0</v>
      </c>
      <c r="O62" s="26">
        <f>S61</f>
        <v>3.5051440864071925</v>
      </c>
      <c r="P62" s="13">
        <f>IF($B$4&gt;0,LOG(O62,$B$4))</f>
        <v>0.7</v>
      </c>
      <c r="Q62" s="13" t="s">
        <v>20</v>
      </c>
      <c r="R62" s="13">
        <f>IF(A44="&gt;",E102,0.1)</f>
        <v>13.505144086407203</v>
      </c>
      <c r="S62" s="13">
        <f>IF(OR(AND(B6="&gt;",B4&gt;1),AND(B6="&lt;",B4&lt;1)),E102,E62)</f>
        <v>13.505144086407203</v>
      </c>
      <c r="T62" s="13"/>
      <c r="U62" s="13">
        <f>M62</f>
        <v>3.5051440864071925</v>
      </c>
      <c r="V62" s="13">
        <v>0</v>
      </c>
      <c r="W62" s="13"/>
      <c r="X62" s="13"/>
      <c r="Y62" s="13"/>
      <c r="Z62" s="13"/>
    </row>
    <row r="63" spans="1:26" ht="12.75">
      <c r="A63" s="26" t="s">
        <v>3</v>
      </c>
      <c r="B63" s="26">
        <v>40</v>
      </c>
      <c r="C63" s="26"/>
      <c r="D63" s="26"/>
      <c r="E63" s="26">
        <f>E62+$B$64</f>
        <v>0.3473786021601798</v>
      </c>
      <c r="F63" s="26">
        <f aca="true" t="shared" si="1" ref="F63:F102">IF(OR($B$4&gt;0,$B$4&lt;&gt;1),LOG(E63,$B$4),0)</f>
        <v>-0.5901127017735814</v>
      </c>
      <c r="G63" s="26">
        <f aca="true" t="shared" si="2" ref="G63:G102">$B$5</f>
        <v>0.7</v>
      </c>
      <c r="H63" s="26"/>
      <c r="I63" s="26" t="str">
        <f>A46</f>
        <v>per questi valori di x i punti della  funzione y= log( in base </v>
      </c>
      <c r="J63" s="26" t="str">
        <f>IF(AND(B5&lt;&gt;1,B5&gt;0),B6,0)</f>
        <v>&gt;</v>
      </c>
      <c r="K63" s="26"/>
      <c r="L63" s="26">
        <f t="shared" si="0"/>
        <v>0.7384510471873618</v>
      </c>
      <c r="M63" s="26">
        <f>IF($A$44="&gt;",M62+ABS($R$64),IF(M62&gt;0,M62-ABS($R$64),0))</f>
        <v>3.755144086407193</v>
      </c>
      <c r="N63" s="26">
        <v>0</v>
      </c>
      <c r="O63" s="26">
        <f aca="true" t="shared" si="3" ref="O63:O68">O62+$S$64</f>
        <v>3.755144086407193</v>
      </c>
      <c r="P63" s="13">
        <f>IF($B$4&gt;0,LOG(O63,$B$4))</f>
        <v>0.7384510471873618</v>
      </c>
      <c r="Q63" s="13" t="s">
        <v>21</v>
      </c>
      <c r="R63" s="13">
        <v>40</v>
      </c>
      <c r="S63" s="13">
        <v>40</v>
      </c>
      <c r="T63" s="13"/>
      <c r="U63" s="13"/>
      <c r="V63" s="13"/>
      <c r="W63" s="13"/>
      <c r="X63" s="13"/>
      <c r="Y63" s="13"/>
      <c r="Z63" s="13"/>
    </row>
    <row r="64" spans="1:26" ht="12.75">
      <c r="A64" s="26" t="s">
        <v>4</v>
      </c>
      <c r="B64" s="26">
        <f>(B62-B61)/B63</f>
        <v>0.3373786021601798</v>
      </c>
      <c r="C64" s="26"/>
      <c r="D64" s="26"/>
      <c r="E64" s="26">
        <f>E63+$B$64</f>
        <v>0.6847572043203596</v>
      </c>
      <c r="F64" s="26">
        <f t="shared" si="1"/>
        <v>-0.21135144326131686</v>
      </c>
      <c r="G64" s="26">
        <f t="shared" si="2"/>
        <v>0.7</v>
      </c>
      <c r="H64" s="26"/>
      <c r="I64" s="26" t="str">
        <f>I63</f>
        <v>per questi valori di x i punti della  funzione y= log( in base </v>
      </c>
      <c r="J64" s="26">
        <f>IF(ISNUMBER(I64)=TRUE,0,"")</f>
      </c>
      <c r="K64" s="26"/>
      <c r="L64" s="26">
        <f t="shared" si="0"/>
        <v>0.7744228956702546</v>
      </c>
      <c r="M64" s="26">
        <f aca="true" t="shared" si="4" ref="M64:M102">IF($A$44="&gt;",M63+ABS($R$64),IF(M63&gt;0,M63-ABS($R$64),0))</f>
        <v>4.005144086407193</v>
      </c>
      <c r="N64" s="26">
        <v>0</v>
      </c>
      <c r="O64" s="26">
        <f t="shared" si="3"/>
        <v>4.005144086407193</v>
      </c>
      <c r="P64" s="13">
        <f>IF($B$4&gt;0,LOG(O64,$B$4))</f>
        <v>0.7744228956702546</v>
      </c>
      <c r="Q64" s="13" t="s">
        <v>22</v>
      </c>
      <c r="R64" s="13">
        <f>ABS(R62-R61)/R63</f>
        <v>0.2500000000000003</v>
      </c>
      <c r="S64" s="13">
        <f>(S62-S61)/S63</f>
        <v>0.2500000000000003</v>
      </c>
      <c r="T64" s="13"/>
      <c r="U64" s="13"/>
      <c r="V64" s="13"/>
      <c r="W64" s="13"/>
      <c r="X64" s="13"/>
      <c r="Y64" s="13"/>
      <c r="Z64" s="13"/>
    </row>
    <row r="65" spans="1:26" ht="12.75">
      <c r="A65" s="26"/>
      <c r="B65" s="26"/>
      <c r="C65" s="26"/>
      <c r="D65" s="26"/>
      <c r="E65" s="26">
        <f aca="true" t="shared" si="5" ref="E65:E102">E64+$B$64</f>
        <v>1.0221358064805393</v>
      </c>
      <c r="F65" s="26">
        <f t="shared" si="1"/>
        <v>0.012219478329945598</v>
      </c>
      <c r="G65" s="26">
        <f t="shared" si="2"/>
        <v>0.7</v>
      </c>
      <c r="H65" s="26"/>
      <c r="I65" s="26"/>
      <c r="J65" s="26"/>
      <c r="K65" s="26"/>
      <c r="L65" s="26">
        <f t="shared" si="0"/>
        <v>0.8082159738334221</v>
      </c>
      <c r="M65" s="26">
        <f t="shared" si="4"/>
        <v>4.255144086407193</v>
      </c>
      <c r="N65" s="26">
        <v>0</v>
      </c>
      <c r="O65" s="26">
        <f t="shared" si="3"/>
        <v>4.255144086407193</v>
      </c>
      <c r="P65" s="13">
        <f aca="true" t="shared" si="6" ref="P65:P102">IF($B$4&gt;0,LOG(O65,$B$4))</f>
        <v>0.8082159738334221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>
      <c r="A66" s="13"/>
      <c r="B66" s="13"/>
      <c r="C66" s="13"/>
      <c r="D66" s="13"/>
      <c r="E66" s="13">
        <f t="shared" si="5"/>
        <v>1.359514408640719</v>
      </c>
      <c r="F66" s="13">
        <f t="shared" si="1"/>
        <v>0.17141116806923345</v>
      </c>
      <c r="G66" s="13">
        <f t="shared" si="2"/>
        <v>0.7</v>
      </c>
      <c r="H66" s="13"/>
      <c r="I66" s="13"/>
      <c r="J66" s="13"/>
      <c r="K66" s="13"/>
      <c r="L66" s="13">
        <f t="shared" si="0"/>
        <v>0.840079207094423</v>
      </c>
      <c r="M66" s="13">
        <f t="shared" si="4"/>
        <v>4.505144086407193</v>
      </c>
      <c r="N66" s="13">
        <v>0</v>
      </c>
      <c r="O66" s="13">
        <f t="shared" si="3"/>
        <v>4.505144086407193</v>
      </c>
      <c r="P66" s="13">
        <f t="shared" si="6"/>
        <v>0.840079207094423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>
      <c r="A67" s="13"/>
      <c r="B67" s="13"/>
      <c r="C67" s="13"/>
      <c r="D67" s="13"/>
      <c r="E67" s="13">
        <f t="shared" si="5"/>
        <v>1.6968930108008986</v>
      </c>
      <c r="F67" s="13">
        <f t="shared" si="1"/>
        <v>0.29512830670940104</v>
      </c>
      <c r="G67" s="13">
        <f t="shared" si="2"/>
        <v>0.7</v>
      </c>
      <c r="H67" s="13"/>
      <c r="I67" s="13"/>
      <c r="J67" s="13"/>
      <c r="K67" s="13"/>
      <c r="L67" s="13">
        <f t="shared" si="0"/>
        <v>0.8702211565783154</v>
      </c>
      <c r="M67" s="13">
        <f t="shared" si="4"/>
        <v>4.755144086407193</v>
      </c>
      <c r="N67" s="13">
        <v>0</v>
      </c>
      <c r="O67" s="13">
        <f t="shared" si="3"/>
        <v>4.755144086407193</v>
      </c>
      <c r="P67" s="13">
        <f t="shared" si="6"/>
        <v>0.8702211565783154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>
      <c r="A68" s="13"/>
      <c r="B68" s="13"/>
      <c r="C68" s="13"/>
      <c r="D68" s="13"/>
      <c r="E68" s="13">
        <f t="shared" si="5"/>
        <v>2.0342716129610783</v>
      </c>
      <c r="F68" s="13">
        <f t="shared" si="1"/>
        <v>0.3963354664895449</v>
      </c>
      <c r="G68" s="13">
        <f t="shared" si="2"/>
        <v>0.7</v>
      </c>
      <c r="H68" s="13"/>
      <c r="I68" s="13"/>
      <c r="J68" s="13"/>
      <c r="K68" s="13"/>
      <c r="L68" s="13">
        <f t="shared" si="0"/>
        <v>0.8988183003936278</v>
      </c>
      <c r="M68" s="13">
        <f t="shared" si="4"/>
        <v>5.005144086407193</v>
      </c>
      <c r="N68" s="13">
        <v>0</v>
      </c>
      <c r="O68" s="13">
        <f t="shared" si="3"/>
        <v>5.005144086407193</v>
      </c>
      <c r="P68" s="13">
        <f t="shared" si="6"/>
        <v>0.8988183003936278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>
      <c r="A69" s="13"/>
      <c r="B69" s="13"/>
      <c r="C69" s="13"/>
      <c r="D69" s="13"/>
      <c r="E69" s="13">
        <f t="shared" si="5"/>
        <v>2.371650215121258</v>
      </c>
      <c r="F69" s="13">
        <f t="shared" si="1"/>
        <v>0.48197652697183513</v>
      </c>
      <c r="G69" s="13">
        <f t="shared" si="2"/>
        <v>0.7</v>
      </c>
      <c r="H69" s="13"/>
      <c r="I69" s="13"/>
      <c r="J69" s="13"/>
      <c r="K69" s="13"/>
      <c r="L69" s="13">
        <f t="shared" si="0"/>
        <v>0.9260212943562943</v>
      </c>
      <c r="M69" s="13">
        <f t="shared" si="4"/>
        <v>5.255144086407193</v>
      </c>
      <c r="N69" s="13">
        <v>0</v>
      </c>
      <c r="O69" s="13">
        <f aca="true" t="shared" si="7" ref="O69:O102">O68+$S$64</f>
        <v>5.255144086407193</v>
      </c>
      <c r="P69" s="13">
        <f t="shared" si="6"/>
        <v>0.9260212943562943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>
      <c r="A70" s="13"/>
      <c r="B70" s="13"/>
      <c r="C70" s="13"/>
      <c r="D70" s="13"/>
      <c r="E70" s="13">
        <f t="shared" si="5"/>
        <v>2.7090288172814376</v>
      </c>
      <c r="F70" s="13">
        <f t="shared" si="1"/>
        <v>0.5562075813023302</v>
      </c>
      <c r="G70" s="13">
        <f t="shared" si="2"/>
        <v>0.7</v>
      </c>
      <c r="H70" s="13"/>
      <c r="I70" s="13"/>
      <c r="J70" s="13"/>
      <c r="K70" s="13"/>
      <c r="L70" s="13">
        <f t="shared" si="0"/>
        <v>0.9519597763316158</v>
      </c>
      <c r="M70" s="13">
        <f t="shared" si="4"/>
        <v>5.505144086407193</v>
      </c>
      <c r="N70" s="13">
        <v>0</v>
      </c>
      <c r="O70" s="13">
        <f t="shared" si="7"/>
        <v>5.505144086407193</v>
      </c>
      <c r="P70" s="13">
        <f t="shared" si="6"/>
        <v>0.9519597763316158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>
      <c r="A71" s="13"/>
      <c r="B71" s="13"/>
      <c r="C71" s="13"/>
      <c r="D71" s="13"/>
      <c r="E71" s="13">
        <f t="shared" si="5"/>
        <v>3.0464074194416173</v>
      </c>
      <c r="F71" s="13">
        <f t="shared" si="1"/>
        <v>0.6217145884934795</v>
      </c>
      <c r="G71" s="13">
        <f t="shared" si="2"/>
        <v>0.7</v>
      </c>
      <c r="H71" s="13"/>
      <c r="I71" s="13"/>
      <c r="J71" s="13"/>
      <c r="K71" s="13"/>
      <c r="L71" s="13">
        <f t="shared" si="0"/>
        <v>0.9767461027282595</v>
      </c>
      <c r="M71" s="13">
        <f t="shared" si="4"/>
        <v>5.755144086407193</v>
      </c>
      <c r="N71" s="13">
        <v>0</v>
      </c>
      <c r="O71" s="13">
        <f t="shared" si="7"/>
        <v>5.755144086407193</v>
      </c>
      <c r="P71" s="13">
        <f t="shared" si="6"/>
        <v>0.9767461027282595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>
      <c r="A72" s="13"/>
      <c r="B72" s="13"/>
      <c r="C72" s="13"/>
      <c r="D72" s="13"/>
      <c r="E72" s="13">
        <f t="shared" si="5"/>
        <v>3.383786021601797</v>
      </c>
      <c r="F72" s="13">
        <f t="shared" si="1"/>
        <v>0.6803341789412894</v>
      </c>
      <c r="G72" s="13">
        <f t="shared" si="2"/>
        <v>0.7</v>
      </c>
      <c r="H72" s="13"/>
      <c r="I72" s="13"/>
      <c r="J72" s="13"/>
      <c r="K72" s="13"/>
      <c r="L72" s="13">
        <f t="shared" si="0"/>
        <v>1.000478289880204</v>
      </c>
      <c r="M72" s="13">
        <f t="shared" si="4"/>
        <v>6.005144086407193</v>
      </c>
      <c r="N72" s="13">
        <v>0</v>
      </c>
      <c r="O72" s="13">
        <f t="shared" si="7"/>
        <v>6.005144086407193</v>
      </c>
      <c r="P72" s="13">
        <f t="shared" si="6"/>
        <v>1.000478289880204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>
      <c r="A73" s="13"/>
      <c r="B73" s="13"/>
      <c r="C73" s="13"/>
      <c r="D73" s="13"/>
      <c r="E73" s="13">
        <f t="shared" si="5"/>
        <v>3.7211646237619767</v>
      </c>
      <c r="F73" s="13">
        <f t="shared" si="1"/>
        <v>0.7333778404745758</v>
      </c>
      <c r="G73" s="13">
        <f t="shared" si="2"/>
        <v>0.7</v>
      </c>
      <c r="H73" s="13"/>
      <c r="I73" s="13"/>
      <c r="J73" s="13"/>
      <c r="K73" s="13"/>
      <c r="L73" s="13">
        <f t="shared" si="0"/>
        <v>1.0232423550914924</v>
      </c>
      <c r="M73" s="13">
        <f t="shared" si="4"/>
        <v>6.255144086407193</v>
      </c>
      <c r="N73" s="13">
        <v>0</v>
      </c>
      <c r="O73" s="13">
        <f t="shared" si="7"/>
        <v>6.255144086407193</v>
      </c>
      <c r="P73" s="13">
        <f t="shared" si="6"/>
        <v>1.0232423550914924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>
      <c r="A74" s="13"/>
      <c r="B74" s="13"/>
      <c r="C74" s="13"/>
      <c r="D74" s="13"/>
      <c r="E74" s="13">
        <f t="shared" si="5"/>
        <v>4.058543225922157</v>
      </c>
      <c r="F74" s="13">
        <f t="shared" si="1"/>
        <v>0.7818148149537851</v>
      </c>
      <c r="G74" s="13">
        <f t="shared" si="2"/>
        <v>0.7</v>
      </c>
      <c r="H74" s="13"/>
      <c r="I74" s="13"/>
      <c r="J74" s="13"/>
      <c r="K74" s="13"/>
      <c r="L74" s="13">
        <f t="shared" si="0"/>
        <v>1.0451141986301087</v>
      </c>
      <c r="M74" s="13">
        <f t="shared" si="4"/>
        <v>6.505144086407193</v>
      </c>
      <c r="N74" s="13">
        <v>0</v>
      </c>
      <c r="O74" s="13">
        <f t="shared" si="7"/>
        <v>6.505144086407193</v>
      </c>
      <c r="P74" s="13">
        <f t="shared" si="6"/>
        <v>1.0451141986301087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>
      <c r="A75" s="13"/>
      <c r="B75" s="13"/>
      <c r="C75" s="13"/>
      <c r="D75" s="13"/>
      <c r="E75" s="13">
        <f t="shared" si="5"/>
        <v>4.3959218280823364</v>
      </c>
      <c r="F75" s="13">
        <f t="shared" si="1"/>
        <v>0.8263817098789176</v>
      </c>
      <c r="G75" s="13">
        <f t="shared" si="2"/>
        <v>0.7</v>
      </c>
      <c r="H75" s="13"/>
      <c r="I75" s="13"/>
      <c r="J75" s="13"/>
      <c r="K75" s="13"/>
      <c r="L75" s="13"/>
      <c r="M75" s="13">
        <f t="shared" si="4"/>
        <v>6.755144086407193</v>
      </c>
      <c r="N75" s="13">
        <v>0</v>
      </c>
      <c r="O75" s="13">
        <f t="shared" si="7"/>
        <v>6.755144086407193</v>
      </c>
      <c r="P75" s="13">
        <f t="shared" si="6"/>
        <v>1.0661611306242142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>
      <c r="A76" s="13"/>
      <c r="B76" s="13"/>
      <c r="C76" s="13"/>
      <c r="D76" s="13"/>
      <c r="E76" s="13">
        <f t="shared" si="5"/>
        <v>4.733300430242516</v>
      </c>
      <c r="F76" s="13">
        <f t="shared" si="1"/>
        <v>0.8676514628537216</v>
      </c>
      <c r="G76" s="13">
        <f t="shared" si="2"/>
        <v>0.7</v>
      </c>
      <c r="H76" s="13"/>
      <c r="I76" s="13"/>
      <c r="J76" s="13"/>
      <c r="K76" s="13"/>
      <c r="L76" s="13"/>
      <c r="M76" s="13">
        <f t="shared" si="4"/>
        <v>7.005144086407193</v>
      </c>
      <c r="N76" s="13">
        <v>0</v>
      </c>
      <c r="O76" s="13">
        <f t="shared" si="7"/>
        <v>7.005144086407193</v>
      </c>
      <c r="P76" s="13">
        <f t="shared" si="6"/>
        <v>1.0864431203460363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>
      <c r="A77" s="13"/>
      <c r="B77" s="13"/>
      <c r="C77" s="13"/>
      <c r="D77" s="13"/>
      <c r="E77" s="13">
        <f t="shared" si="5"/>
        <v>5.070679032402696</v>
      </c>
      <c r="F77" s="13">
        <f t="shared" si="1"/>
        <v>0.9060785043736332</v>
      </c>
      <c r="G77" s="13">
        <f t="shared" si="2"/>
        <v>0.7</v>
      </c>
      <c r="H77" s="13"/>
      <c r="I77" s="13"/>
      <c r="J77" s="13"/>
      <c r="K77" s="13"/>
      <c r="L77" s="13"/>
      <c r="M77" s="13">
        <f t="shared" si="4"/>
        <v>7.255144086407193</v>
      </c>
      <c r="N77" s="13">
        <v>0</v>
      </c>
      <c r="O77" s="13">
        <f t="shared" si="7"/>
        <v>7.255144086407193</v>
      </c>
      <c r="P77" s="13">
        <f t="shared" si="6"/>
        <v>1.1060138263330441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>
      <c r="A78" s="13"/>
      <c r="B78" s="13"/>
      <c r="C78" s="13"/>
      <c r="D78" s="13"/>
      <c r="E78" s="13">
        <f t="shared" si="5"/>
        <v>5.4080576345628755</v>
      </c>
      <c r="F78" s="13">
        <f t="shared" si="1"/>
        <v>0.9420293431962203</v>
      </c>
      <c r="G78" s="13">
        <f t="shared" si="2"/>
        <v>0.7</v>
      </c>
      <c r="H78" s="13"/>
      <c r="I78" s="13"/>
      <c r="J78" s="13"/>
      <c r="K78" s="13"/>
      <c r="L78" s="13"/>
      <c r="M78" s="13">
        <f t="shared" si="4"/>
        <v>7.505144086407193</v>
      </c>
      <c r="N78" s="13">
        <v>0</v>
      </c>
      <c r="O78" s="13">
        <f t="shared" si="7"/>
        <v>7.505144086407193</v>
      </c>
      <c r="P78" s="13">
        <f t="shared" si="6"/>
        <v>1.1249214519241921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>
      <c r="A79" s="13"/>
      <c r="B79" s="13"/>
      <c r="C79" s="13"/>
      <c r="D79" s="13"/>
      <c r="E79" s="13">
        <f t="shared" si="5"/>
        <v>5.745436236723055</v>
      </c>
      <c r="F79" s="13">
        <f t="shared" si="1"/>
        <v>0.9758038797787557</v>
      </c>
      <c r="G79" s="13">
        <f t="shared" si="2"/>
        <v>0.7</v>
      </c>
      <c r="H79" s="13"/>
      <c r="I79" s="13"/>
      <c r="J79" s="13"/>
      <c r="K79" s="13"/>
      <c r="L79" s="13"/>
      <c r="M79" s="13">
        <f t="shared" si="4"/>
        <v>7.755144086407193</v>
      </c>
      <c r="N79" s="13">
        <v>0</v>
      </c>
      <c r="O79" s="13">
        <f t="shared" si="7"/>
        <v>7.755144086407193</v>
      </c>
      <c r="P79" s="13">
        <f t="shared" si="6"/>
        <v>1.1432094605566105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>
      <c r="A80" s="13"/>
      <c r="B80" s="13"/>
      <c r="C80" s="13"/>
      <c r="D80" s="13"/>
      <c r="E80" s="13">
        <f t="shared" si="5"/>
        <v>6.082814838883235</v>
      </c>
      <c r="F80" s="13">
        <f t="shared" si="1"/>
        <v>1.0076506287651386</v>
      </c>
      <c r="G80" s="13">
        <f t="shared" si="2"/>
        <v>0.7</v>
      </c>
      <c r="H80" s="13"/>
      <c r="I80" s="13"/>
      <c r="J80" s="13"/>
      <c r="K80" s="13"/>
      <c r="L80" s="13"/>
      <c r="M80" s="13">
        <f t="shared" si="4"/>
        <v>8.005144086407194</v>
      </c>
      <c r="N80" s="13">
        <v>0</v>
      </c>
      <c r="O80" s="13">
        <f t="shared" si="7"/>
        <v>8.005144086407194</v>
      </c>
      <c r="P80" s="13">
        <f t="shared" si="6"/>
        <v>1.1609171775350138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>
      <c r="A81" s="13"/>
      <c r="B81" s="13"/>
      <c r="C81" s="13"/>
      <c r="D81" s="13"/>
      <c r="E81" s="13">
        <f t="shared" si="5"/>
        <v>6.4201934410434145</v>
      </c>
      <c r="F81" s="13">
        <f t="shared" si="1"/>
        <v>1.0377778268713125</v>
      </c>
      <c r="G81" s="13">
        <f t="shared" si="2"/>
        <v>0.7</v>
      </c>
      <c r="H81" s="13"/>
      <c r="I81" s="13"/>
      <c r="J81" s="13"/>
      <c r="K81" s="13"/>
      <c r="L81" s="13"/>
      <c r="M81" s="13">
        <f t="shared" si="4"/>
        <v>8.255144086407194</v>
      </c>
      <c r="N81" s="13">
        <v>0</v>
      </c>
      <c r="O81" s="13">
        <f t="shared" si="7"/>
        <v>8.255144086407194</v>
      </c>
      <c r="P81" s="13">
        <f t="shared" si="6"/>
        <v>1.1780802992322306</v>
      </c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>
      <c r="A82" s="13"/>
      <c r="B82" s="13"/>
      <c r="C82" s="13"/>
      <c r="D82" s="13"/>
      <c r="E82" s="13">
        <f t="shared" si="5"/>
        <v>6.757572043203594</v>
      </c>
      <c r="F82" s="13">
        <f t="shared" si="1"/>
        <v>1.0663616925971684</v>
      </c>
      <c r="G82" s="13">
        <f t="shared" si="2"/>
        <v>0.7</v>
      </c>
      <c r="H82" s="13"/>
      <c r="I82" s="13"/>
      <c r="J82" s="13"/>
      <c r="K82" s="13"/>
      <c r="L82" s="13"/>
      <c r="M82" s="13">
        <f t="shared" si="4"/>
        <v>8.505144086407194</v>
      </c>
      <c r="N82" s="13">
        <v>0</v>
      </c>
      <c r="O82" s="13">
        <f t="shared" si="7"/>
        <v>8.505144086407194</v>
      </c>
      <c r="P82" s="13">
        <f t="shared" si="6"/>
        <v>1.1947313262996713</v>
      </c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>
      <c r="A83" s="13"/>
      <c r="B83" s="13"/>
      <c r="C83" s="13"/>
      <c r="D83" s="13"/>
      <c r="E83" s="13">
        <f t="shared" si="5"/>
        <v>7.094950645363774</v>
      </c>
      <c r="F83" s="13">
        <f t="shared" si="1"/>
        <v>1.093552671540219</v>
      </c>
      <c r="G83" s="13">
        <f t="shared" si="2"/>
        <v>0.7</v>
      </c>
      <c r="H83" s="13"/>
      <c r="I83" s="13"/>
      <c r="J83" s="13"/>
      <c r="K83" s="13"/>
      <c r="L83" s="13"/>
      <c r="M83" s="13">
        <f t="shared" si="4"/>
        <v>8.755144086407194</v>
      </c>
      <c r="N83" s="13">
        <v>0</v>
      </c>
      <c r="O83" s="13">
        <f t="shared" si="7"/>
        <v>8.755144086407194</v>
      </c>
      <c r="P83" s="13">
        <f t="shared" si="6"/>
        <v>1.210899934102624</v>
      </c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>
      <c r="A84" s="13"/>
      <c r="B84" s="13"/>
      <c r="C84" s="13"/>
      <c r="D84" s="13"/>
      <c r="E84" s="13">
        <f t="shared" si="5"/>
        <v>7.4323292475239535</v>
      </c>
      <c r="F84" s="13">
        <f>IF(OR($B$4&gt;0,$B$4&lt;&gt;1),LOG(E84,$B$4),0)</f>
        <v>1.1194802295253057</v>
      </c>
      <c r="G84" s="13">
        <f t="shared" si="2"/>
        <v>0.7</v>
      </c>
      <c r="H84" s="13"/>
      <c r="I84" s="13"/>
      <c r="J84" s="13"/>
      <c r="K84" s="13"/>
      <c r="L84" s="13"/>
      <c r="M84" s="13">
        <f>IF($A$44="&gt;",M83+ABS($R$64),IF(M83&gt;0,M83-ABS($R$64),0))</f>
        <v>9.005144086407194</v>
      </c>
      <c r="N84" s="13">
        <v>0</v>
      </c>
      <c r="O84" s="13">
        <f t="shared" si="7"/>
        <v>9.005144086407194</v>
      </c>
      <c r="P84" s="13">
        <f t="shared" si="6"/>
        <v>1.2266132909895002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>
      <c r="A85" s="13"/>
      <c r="B85" s="13"/>
      <c r="C85" s="13"/>
      <c r="D85" s="13"/>
      <c r="E85" s="13">
        <f t="shared" si="5"/>
        <v>7.769707849684133</v>
      </c>
      <c r="F85" s="13">
        <f t="shared" si="1"/>
        <v>1.1442565808080913</v>
      </c>
      <c r="G85" s="13">
        <f t="shared" si="2"/>
        <v>0.7</v>
      </c>
      <c r="H85" s="13"/>
      <c r="I85" s="13"/>
      <c r="J85" s="13"/>
      <c r="K85" s="13"/>
      <c r="L85" s="13"/>
      <c r="M85" s="13">
        <f t="shared" si="4"/>
        <v>9.255144086407194</v>
      </c>
      <c r="N85" s="13">
        <v>0</v>
      </c>
      <c r="O85" s="13">
        <f t="shared" si="7"/>
        <v>9.255144086407194</v>
      </c>
      <c r="P85" s="13">
        <f t="shared" si="6"/>
        <v>1.2418963329695323</v>
      </c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>
      <c r="A86" s="13"/>
      <c r="B86" s="13"/>
      <c r="C86" s="13"/>
      <c r="D86" s="13"/>
      <c r="E86" s="13">
        <f t="shared" si="5"/>
        <v>8.107086451844314</v>
      </c>
      <c r="F86" s="13">
        <f t="shared" si="1"/>
        <v>1.1679796232369586</v>
      </c>
      <c r="G86" s="13">
        <f t="shared" si="2"/>
        <v>0.7</v>
      </c>
      <c r="H86" s="13"/>
      <c r="I86" s="13"/>
      <c r="J86" s="13"/>
      <c r="K86" s="13"/>
      <c r="L86" s="13"/>
      <c r="M86" s="13">
        <f t="shared" si="4"/>
        <v>9.505144086407194</v>
      </c>
      <c r="N86" s="13">
        <v>0</v>
      </c>
      <c r="O86" s="13">
        <f t="shared" si="7"/>
        <v>9.505144086407194</v>
      </c>
      <c r="P86" s="13">
        <f t="shared" si="6"/>
        <v>1.2567720017729045</v>
      </c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>
      <c r="A87" s="13"/>
      <c r="B87" s="13"/>
      <c r="C87" s="13"/>
      <c r="D87" s="13"/>
      <c r="E87" s="13">
        <f t="shared" si="5"/>
        <v>8.444465054004494</v>
      </c>
      <c r="F87" s="13">
        <f t="shared" si="1"/>
        <v>1.1907352745690307</v>
      </c>
      <c r="G87" s="13">
        <f t="shared" si="2"/>
        <v>0.7</v>
      </c>
      <c r="H87" s="13"/>
      <c r="I87" s="13"/>
      <c r="J87" s="13"/>
      <c r="K87" s="13"/>
      <c r="L87" s="13"/>
      <c r="M87" s="13">
        <f t="shared" si="4"/>
        <v>9.755144086407194</v>
      </c>
      <c r="N87" s="13">
        <v>0</v>
      </c>
      <c r="O87" s="13">
        <f t="shared" si="7"/>
        <v>9.755144086407194</v>
      </c>
      <c r="P87" s="13">
        <f t="shared" si="6"/>
        <v>1.2712614519993333</v>
      </c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>
      <c r="A88" s="13"/>
      <c r="B88" s="13"/>
      <c r="C88" s="13"/>
      <c r="D88" s="13"/>
      <c r="E88" s="13">
        <f t="shared" si="5"/>
        <v>8.781843656164675</v>
      </c>
      <c r="F88" s="13">
        <f t="shared" si="1"/>
        <v>1.2125993508255077</v>
      </c>
      <c r="G88" s="13">
        <f t="shared" si="2"/>
        <v>0.7</v>
      </c>
      <c r="H88" s="13"/>
      <c r="I88" s="13"/>
      <c r="J88" s="13"/>
      <c r="K88" s="13"/>
      <c r="L88" s="13"/>
      <c r="M88" s="13">
        <f t="shared" si="4"/>
        <v>10.005144086407194</v>
      </c>
      <c r="N88" s="13">
        <v>0</v>
      </c>
      <c r="O88" s="13">
        <f t="shared" si="7"/>
        <v>10.005144086407194</v>
      </c>
      <c r="P88" s="13">
        <f t="shared" si="6"/>
        <v>1.2853842320499875</v>
      </c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>
      <c r="A89" s="13"/>
      <c r="B89" s="13"/>
      <c r="C89" s="13"/>
      <c r="D89" s="13"/>
      <c r="E89" s="13">
        <f t="shared" si="5"/>
        <v>9.119222258324855</v>
      </c>
      <c r="F89" s="13">
        <f t="shared" si="1"/>
        <v>1.2336390903571768</v>
      </c>
      <c r="G89" s="13">
        <f t="shared" si="2"/>
        <v>0.7</v>
      </c>
      <c r="H89" s="13"/>
      <c r="I89" s="13"/>
      <c r="J89" s="13"/>
      <c r="K89" s="13"/>
      <c r="L89" s="13"/>
      <c r="M89" s="13">
        <f t="shared" si="4"/>
        <v>10.255144086407194</v>
      </c>
      <c r="N89" s="13">
        <v>0</v>
      </c>
      <c r="O89" s="13">
        <f t="shared" si="7"/>
        <v>10.255144086407194</v>
      </c>
      <c r="P89" s="13">
        <f t="shared" si="6"/>
        <v>1.299158442726212</v>
      </c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>
      <c r="A90" s="13"/>
      <c r="B90" s="13"/>
      <c r="C90" s="13"/>
      <c r="D90" s="13"/>
      <c r="E90" s="13">
        <f>E89+$B$64</f>
        <v>9.456600860485036</v>
      </c>
      <c r="F90" s="13">
        <f t="shared" si="1"/>
        <v>1.2539144009036152</v>
      </c>
      <c r="G90" s="13">
        <f t="shared" si="2"/>
        <v>0.7</v>
      </c>
      <c r="H90" s="13"/>
      <c r="I90" s="13"/>
      <c r="J90" s="13"/>
      <c r="K90" s="13"/>
      <c r="L90" s="13"/>
      <c r="M90" s="13">
        <f t="shared" si="4"/>
        <v>10.505144086407194</v>
      </c>
      <c r="N90" s="13">
        <v>0</v>
      </c>
      <c r="O90" s="13">
        <f t="shared" si="7"/>
        <v>10.505144086407194</v>
      </c>
      <c r="P90" s="13">
        <f t="shared" si="6"/>
        <v>1.3126008767235406</v>
      </c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>
      <c r="A91" s="13"/>
      <c r="B91" s="13"/>
      <c r="C91" s="13"/>
      <c r="D91" s="13"/>
      <c r="E91" s="13">
        <f t="shared" si="5"/>
        <v>9.793979462645217</v>
      </c>
      <c r="F91" s="13">
        <f t="shared" si="1"/>
        <v>1.2734788879495635</v>
      </c>
      <c r="G91" s="13">
        <f t="shared" si="2"/>
        <v>0.7</v>
      </c>
      <c r="H91" s="13"/>
      <c r="I91" s="13"/>
      <c r="J91" s="13"/>
      <c r="K91" s="13"/>
      <c r="L91" s="13"/>
      <c r="M91" s="13">
        <f t="shared" si="4"/>
        <v>10.755144086407194</v>
      </c>
      <c r="N91" s="13">
        <v>0</v>
      </c>
      <c r="O91" s="13">
        <f t="shared" si="7"/>
        <v>10.755144086407194</v>
      </c>
      <c r="P91" s="13">
        <f>IF($B$4&gt;0,LOG(O91,$B$4))</f>
        <v>1.325727141717756</v>
      </c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>
      <c r="A92" s="13"/>
      <c r="B92" s="13"/>
      <c r="C92" s="13"/>
      <c r="D92" s="13"/>
      <c r="E92" s="13">
        <f t="shared" si="5"/>
        <v>10.131358064805397</v>
      </c>
      <c r="F92" s="13">
        <f t="shared" si="1"/>
        <v>1.2923807088490291</v>
      </c>
      <c r="G92" s="13">
        <f t="shared" si="2"/>
        <v>0.7</v>
      </c>
      <c r="H92" s="13"/>
      <c r="I92" s="13"/>
      <c r="J92" s="13"/>
      <c r="K92" s="13"/>
      <c r="L92" s="13"/>
      <c r="M92" s="13">
        <f t="shared" si="4"/>
        <v>11.005144086407194</v>
      </c>
      <c r="N92" s="13">
        <v>0</v>
      </c>
      <c r="O92" s="13">
        <f t="shared" si="7"/>
        <v>11.005144086407194</v>
      </c>
      <c r="P92" s="13">
        <f t="shared" si="6"/>
        <v>1.3385517693058515</v>
      </c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>
      <c r="A93" s="13"/>
      <c r="B93" s="13"/>
      <c r="C93" s="13"/>
      <c r="D93" s="13"/>
      <c r="E93" s="13">
        <f t="shared" si="5"/>
        <v>10.468736666965578</v>
      </c>
      <c r="F93" s="13">
        <f t="shared" si="1"/>
        <v>1.3106632869829344</v>
      </c>
      <c r="G93" s="13">
        <f t="shared" si="2"/>
        <v>0.7</v>
      </c>
      <c r="H93" s="13"/>
      <c r="I93" s="13"/>
      <c r="J93" s="13"/>
      <c r="K93" s="13"/>
      <c r="L93" s="13"/>
      <c r="M93" s="13">
        <f t="shared" si="4"/>
        <v>11.255144086407194</v>
      </c>
      <c r="N93" s="13">
        <v>0</v>
      </c>
      <c r="O93" s="13">
        <f t="shared" si="7"/>
        <v>11.255144086407194</v>
      </c>
      <c r="P93" s="13">
        <f t="shared" si="6"/>
        <v>1.3510883117088157</v>
      </c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>
      <c r="A94" s="13"/>
      <c r="B94" s="13"/>
      <c r="C94" s="13"/>
      <c r="D94" s="13"/>
      <c r="E94" s="13">
        <f t="shared" si="5"/>
        <v>10.806115269125758</v>
      </c>
      <c r="F94" s="13">
        <f t="shared" si="1"/>
        <v>1.3283659126028877</v>
      </c>
      <c r="G94" s="13">
        <f t="shared" si="2"/>
        <v>0.7</v>
      </c>
      <c r="H94" s="13"/>
      <c r="I94" s="13"/>
      <c r="J94" s="13"/>
      <c r="K94" s="13"/>
      <c r="L94" s="13"/>
      <c r="M94" s="13">
        <f t="shared" si="4"/>
        <v>11.505144086407194</v>
      </c>
      <c r="N94" s="13">
        <v>0</v>
      </c>
      <c r="O94" s="13">
        <f t="shared" si="7"/>
        <v>11.505144086407194</v>
      </c>
      <c r="P94" s="13">
        <f t="shared" si="6"/>
        <v>1.3633494278498237</v>
      </c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>
      <c r="A95" s="13"/>
      <c r="B95" s="13"/>
      <c r="C95" s="13"/>
      <c r="D95" s="13"/>
      <c r="E95" s="13">
        <f t="shared" si="5"/>
        <v>11.143493871285939</v>
      </c>
      <c r="F95" s="13">
        <f t="shared" si="1"/>
        <v>1.3455242512742418</v>
      </c>
      <c r="G95" s="13">
        <f t="shared" si="2"/>
        <v>0.7</v>
      </c>
      <c r="H95" s="13"/>
      <c r="I95" s="13"/>
      <c r="J95" s="13"/>
      <c r="K95" s="13"/>
      <c r="L95" s="13"/>
      <c r="M95" s="13">
        <f t="shared" si="4"/>
        <v>11.755144086407194</v>
      </c>
      <c r="N95" s="13">
        <v>0</v>
      </c>
      <c r="O95" s="13">
        <f t="shared" si="7"/>
        <v>11.755144086407194</v>
      </c>
      <c r="P95" s="13">
        <f t="shared" si="6"/>
        <v>1.3753469601785426</v>
      </c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>
      <c r="A96" s="13"/>
      <c r="B96" s="13"/>
      <c r="C96" s="13"/>
      <c r="D96" s="13"/>
      <c r="E96" s="13">
        <f t="shared" si="5"/>
        <v>11.48087247344612</v>
      </c>
      <c r="F96" s="13">
        <f t="shared" si="1"/>
        <v>1.3621707764626663</v>
      </c>
      <c r="G96" s="13">
        <f t="shared" si="2"/>
        <v>0.7</v>
      </c>
      <c r="H96" s="13"/>
      <c r="I96" s="13"/>
      <c r="J96" s="13"/>
      <c r="K96" s="13"/>
      <c r="L96" s="13"/>
      <c r="M96" s="13">
        <f t="shared" si="4"/>
        <v>12.005144086407194</v>
      </c>
      <c r="N96" s="13">
        <v>0</v>
      </c>
      <c r="O96" s="13">
        <f t="shared" si="7"/>
        <v>12.005144086407194</v>
      </c>
      <c r="P96" s="13">
        <f t="shared" si="6"/>
        <v>1.387092003410275</v>
      </c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>
      <c r="A97" s="13"/>
      <c r="B97" s="13"/>
      <c r="C97" s="13"/>
      <c r="D97" s="13"/>
      <c r="E97" s="13">
        <f t="shared" si="5"/>
        <v>11.8182510756063</v>
      </c>
      <c r="F97" s="13">
        <f t="shared" si="1"/>
        <v>1.378335139452423</v>
      </c>
      <c r="G97" s="13">
        <f t="shared" si="2"/>
        <v>0.7</v>
      </c>
      <c r="H97" s="13"/>
      <c r="I97" s="13"/>
      <c r="J97" s="13"/>
      <c r="K97" s="13"/>
      <c r="L97" s="13"/>
      <c r="M97" s="13">
        <f t="shared" si="4"/>
        <v>12.255144086407194</v>
      </c>
      <c r="N97" s="13">
        <v>0</v>
      </c>
      <c r="O97" s="13">
        <f t="shared" si="7"/>
        <v>12.255144086407194</v>
      </c>
      <c r="P97" s="13">
        <f t="shared" si="6"/>
        <v>1.3985949661800114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>
      <c r="A98" s="13"/>
      <c r="B98" s="13"/>
      <c r="C98" s="13"/>
      <c r="D98" s="13"/>
      <c r="E98" s="13">
        <f t="shared" si="5"/>
        <v>12.15562967776648</v>
      </c>
      <c r="F98" s="13">
        <f t="shared" si="1"/>
        <v>1.394044487184701</v>
      </c>
      <c r="G98" s="13">
        <f t="shared" si="2"/>
        <v>0.7</v>
      </c>
      <c r="H98" s="13"/>
      <c r="I98" s="13"/>
      <c r="J98" s="13"/>
      <c r="K98" s="13"/>
      <c r="L98" s="13"/>
      <c r="M98" s="13">
        <f t="shared" si="4"/>
        <v>12.505144086407194</v>
      </c>
      <c r="N98" s="13">
        <v>0</v>
      </c>
      <c r="O98" s="13">
        <f t="shared" si="7"/>
        <v>12.505144086407194</v>
      </c>
      <c r="P98" s="13">
        <f t="shared" si="6"/>
        <v>1.4098656264700495</v>
      </c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>
      <c r="A99" s="13"/>
      <c r="B99" s="13"/>
      <c r="C99" s="13"/>
      <c r="D99" s="13"/>
      <c r="E99" s="13">
        <f t="shared" si="5"/>
        <v>12.493008279926661</v>
      </c>
      <c r="F99" s="13">
        <f t="shared" si="1"/>
        <v>1.409323736574237</v>
      </c>
      <c r="G99" s="13">
        <f t="shared" si="2"/>
        <v>0.7</v>
      </c>
      <c r="H99" s="13"/>
      <c r="I99" s="13"/>
      <c r="J99" s="13"/>
      <c r="K99" s="13"/>
      <c r="L99" s="13"/>
      <c r="M99" s="13">
        <f t="shared" si="4"/>
        <v>12.755144086407194</v>
      </c>
      <c r="N99" s="13">
        <v>0</v>
      </c>
      <c r="O99" s="13">
        <f t="shared" si="7"/>
        <v>12.755144086407194</v>
      </c>
      <c r="P99" s="13">
        <f t="shared" si="6"/>
        <v>1.420913181550832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>
      <c r="A100" s="13"/>
      <c r="B100" s="13"/>
      <c r="C100" s="13"/>
      <c r="D100" s="13"/>
      <c r="E100" s="13">
        <f t="shared" si="5"/>
        <v>12.830386882086842</v>
      </c>
      <c r="F100" s="13">
        <f t="shared" si="1"/>
        <v>1.4241958122653375</v>
      </c>
      <c r="G100" s="13">
        <f t="shared" si="2"/>
        <v>0.7</v>
      </c>
      <c r="H100" s="13"/>
      <c r="I100" s="13"/>
      <c r="J100" s="13"/>
      <c r="K100" s="13"/>
      <c r="L100" s="13"/>
      <c r="M100" s="13">
        <f t="shared" si="4"/>
        <v>13.005144086407194</v>
      </c>
      <c r="N100" s="13">
        <v>0</v>
      </c>
      <c r="O100" s="13">
        <f t="shared" si="7"/>
        <v>13.005144086407194</v>
      </c>
      <c r="P100" s="13">
        <f t="shared" si="6"/>
        <v>1.4317462930741371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>
      <c r="A101" s="13"/>
      <c r="B101" s="13"/>
      <c r="C101" s="13"/>
      <c r="D101" s="13"/>
      <c r="E101" s="13">
        <f t="shared" si="5"/>
        <v>13.167765484247022</v>
      </c>
      <c r="F101" s="13">
        <f t="shared" si="1"/>
        <v>1.438681853523113</v>
      </c>
      <c r="G101" s="13">
        <f t="shared" si="2"/>
        <v>0.7</v>
      </c>
      <c r="H101" s="13"/>
      <c r="I101" s="13"/>
      <c r="J101" s="13"/>
      <c r="K101" s="13"/>
      <c r="L101" s="13"/>
      <c r="M101" s="13">
        <f t="shared" si="4"/>
        <v>13.255144086407194</v>
      </c>
      <c r="N101" s="13">
        <v>0</v>
      </c>
      <c r="O101" s="13">
        <f t="shared" si="7"/>
        <v>13.255144086407194</v>
      </c>
      <c r="P101" s="13">
        <f t="shared" si="6"/>
        <v>1.4423731278725427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>
      <c r="A102" s="13"/>
      <c r="B102" s="13"/>
      <c r="C102" s="13"/>
      <c r="D102" s="13"/>
      <c r="E102" s="13">
        <f t="shared" si="5"/>
        <v>13.505144086407203</v>
      </c>
      <c r="F102" s="13">
        <f t="shared" si="1"/>
        <v>1.4528013949466236</v>
      </c>
      <c r="G102" s="13">
        <f t="shared" si="2"/>
        <v>0.7</v>
      </c>
      <c r="H102" s="13"/>
      <c r="I102" s="13"/>
      <c r="J102" s="13"/>
      <c r="K102" s="13"/>
      <c r="L102" s="13"/>
      <c r="M102" s="13">
        <f t="shared" si="4"/>
        <v>13.505144086407194</v>
      </c>
      <c r="N102" s="13">
        <v>0</v>
      </c>
      <c r="O102" s="13">
        <f t="shared" si="7"/>
        <v>13.505144086407194</v>
      </c>
      <c r="P102" s="13">
        <f t="shared" si="6"/>
        <v>1.4528013949466232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</sheetData>
  <sheetProtection sheet="1" selectLockedCells="1"/>
  <mergeCells count="3">
    <mergeCell ref="A8:K8"/>
    <mergeCell ref="A9:K11"/>
    <mergeCell ref="C4:E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 sistemi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ggabri</dc:creator>
  <cp:keywords/>
  <dc:description/>
  <cp:lastModifiedBy>ADMIN</cp:lastModifiedBy>
  <dcterms:created xsi:type="dcterms:W3CDTF">2009-03-20T09:47:36Z</dcterms:created>
  <dcterms:modified xsi:type="dcterms:W3CDTF">2010-03-18T09:52:12Z</dcterms:modified>
  <cp:category/>
  <cp:version/>
  <cp:contentType/>
  <cp:contentStatus/>
</cp:coreProperties>
</file>