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540" windowWidth="15360" windowHeight="8790" firstSheet="1" activeTab="1"/>
  </bookViews>
  <sheets>
    <sheet name="calcoli" sheetId="1" state="hidden" r:id="rId1"/>
    <sheet name="utente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<sst xmlns="http://schemas.openxmlformats.org/spreadsheetml/2006/main" count="25" uniqueCount="21">
  <si>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dati ingresso </t>
  </si>
  <si>
    <t>dati uscita</t>
  </si>
  <si>
    <t>grafico</t>
  </si>
  <si>
    <t>centro</t>
  </si>
  <si>
    <r>
      <t>x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</si>
  <si>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</si>
  <si>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a=</t>
  </si>
  <si>
    <t>b=</t>
  </si>
  <si>
    <t>c=</t>
  </si>
  <si>
    <t xml:space="preserve">distanza </t>
  </si>
  <si>
    <t>assex</t>
  </si>
  <si>
    <t>retta</t>
  </si>
  <si>
    <t>cfr</t>
  </si>
  <si>
    <t>zona lavoro</t>
  </si>
  <si>
    <t>v.i</t>
  </si>
  <si>
    <t>v.f</t>
  </si>
  <si>
    <t>punti</t>
  </si>
  <si>
    <t>retta tangente forma implicita ax+by+c=0</t>
  </si>
  <si>
    <r>
      <t>circonferenza  x</t>
    </r>
    <r>
      <rPr>
        <b/>
        <i/>
        <vertAlign val="superscript"/>
        <sz val="10"/>
        <color indexed="10"/>
        <rFont val="Arial"/>
        <family val="2"/>
      </rPr>
      <t>2</t>
    </r>
    <r>
      <rPr>
        <b/>
        <i/>
        <sz val="10"/>
        <color indexed="10"/>
        <rFont val="Arial"/>
        <family val="2"/>
      </rPr>
      <t>+y</t>
    </r>
    <r>
      <rPr>
        <b/>
        <i/>
        <vertAlign val="superscript"/>
        <sz val="10"/>
        <color indexed="10"/>
        <rFont val="Arial"/>
        <family val="2"/>
      </rPr>
      <t>2</t>
    </r>
    <r>
      <rPr>
        <b/>
        <i/>
        <sz val="10"/>
        <color indexed="10"/>
        <rFont val="Arial"/>
        <family val="2"/>
      </rPr>
      <t>+</t>
    </r>
    <r>
      <rPr>
        <b/>
        <i/>
        <sz val="10"/>
        <color indexed="10"/>
        <rFont val="Calculator"/>
        <family val="2"/>
      </rPr>
      <t>a</t>
    </r>
    <r>
      <rPr>
        <b/>
        <i/>
        <sz val="10"/>
        <color indexed="10"/>
        <rFont val="Arial"/>
        <family val="2"/>
      </rPr>
      <t>x+</t>
    </r>
    <r>
      <rPr>
        <b/>
        <i/>
        <sz val="10"/>
        <color indexed="10"/>
        <rFont val="Calculator"/>
        <family val="2"/>
      </rPr>
      <t>b</t>
    </r>
    <r>
      <rPr>
        <b/>
        <i/>
        <sz val="10"/>
        <color indexed="10"/>
        <rFont val="Arial"/>
        <family val="2"/>
      </rPr>
      <t>y+</t>
    </r>
    <r>
      <rPr>
        <b/>
        <i/>
        <sz val="10"/>
        <color indexed="10"/>
        <rFont val="Calculator"/>
        <family val="2"/>
      </rPr>
      <t>c</t>
    </r>
    <r>
      <rPr>
        <b/>
        <i/>
        <sz val="10"/>
        <color indexed="10"/>
        <rFont val="Arial"/>
        <family val="2"/>
      </rPr>
      <t>=0</t>
    </r>
  </si>
  <si>
    <t>problema:determinare l'equazione di una circonferenza ,noto il centro ed una tangente</t>
  </si>
  <si>
    <r>
      <t>a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</si>
</sst>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.##0.00_-;\-* #.##0.00_-;_-* &quot;-&quot;??_-;_-@_-"/>
    <numFmt numFmtId="185" formatCode="_-&quot;L.&quot;\ * #.##0.00_-;\-&quot;L.&quot;\ * #.##0.00_-;_-&quot;L.&quot;\ * &quot;-&quot;??_-;_-@_-"/>
  </numFmts>
  <fonts count="49">
    <font>
      <sz val="10"/>
      <name val="Arial"/>
      <family val="0"/>
    </font>
    <font>
      <b/>
      <i/>
      <sz val="10"/>
      <color indexed="10"/>
      <name val="Arial"/>
      <family val="2"/>
    </font>
    <font>
      <vertAlign val="subscript"/>
      <sz val="10"/>
      <name val="Arial"/>
      <family val="2"/>
    </font>
    <font>
      <b/>
      <i/>
      <sz val="11"/>
      <name val="Arial"/>
      <family val="2"/>
    </font>
    <font>
      <b/>
      <i/>
      <sz val="10"/>
      <name val="Calculator"/>
      <family val="2"/>
    </font>
    <font>
      <b/>
      <i/>
      <sz val="9"/>
      <color indexed="12"/>
      <name val="Arial"/>
      <family val="2"/>
    </font>
    <font>
      <b/>
      <i/>
      <vertAlign val="superscript"/>
      <sz val="10"/>
      <color indexed="10"/>
      <name val="Arial"/>
      <family val="2"/>
    </font>
    <font>
      <b/>
      <i/>
      <sz val="10"/>
      <color indexed="10"/>
      <name val="Calculator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4" fillId="3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" fillId="35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0" fillId="35" borderId="10" xfId="59" applyNumberFormat="1" applyFont="1" applyFill="1" applyBorder="1" applyAlignment="1" applyProtection="1">
      <alignment/>
      <protection hidden="1" locked="0"/>
    </xf>
    <xf numFmtId="0" fontId="0" fillId="33" borderId="0" xfId="0" applyNumberForma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0" fillId="36" borderId="11" xfId="59" applyNumberFormat="1" applyFont="1" applyFill="1" applyBorder="1" applyAlignment="1" applyProtection="1">
      <alignment/>
      <protection hidden="1"/>
    </xf>
    <xf numFmtId="0" fontId="10" fillId="36" borderId="12" xfId="59" applyNumberFormat="1" applyFont="1" applyFill="1" applyBorder="1" applyAlignment="1" applyProtection="1">
      <alignment/>
      <protection hidden="1"/>
    </xf>
    <xf numFmtId="0" fontId="10" fillId="36" borderId="13" xfId="59" applyNumberFormat="1" applyFont="1" applyFill="1" applyBorder="1" applyAlignment="1" applyProtection="1">
      <alignment/>
      <protection hidden="1"/>
    </xf>
    <xf numFmtId="0" fontId="0" fillId="37" borderId="0" xfId="0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center"/>
    </xf>
    <xf numFmtId="0" fontId="0" fillId="35" borderId="10" xfId="59" applyNumberFormat="1" applyFont="1" applyFill="1" applyBorder="1" applyAlignment="1" applyProtection="1">
      <alignment/>
      <protection hidden="1" locked="0"/>
    </xf>
    <xf numFmtId="0" fontId="0" fillId="37" borderId="0" xfId="0" applyNumberFormat="1" applyFont="1" applyFill="1" applyAlignment="1">
      <alignment/>
    </xf>
    <xf numFmtId="0" fontId="0" fillId="35" borderId="10" xfId="0" applyNumberFormat="1" applyFont="1" applyFill="1" applyBorder="1" applyAlignment="1" applyProtection="1">
      <alignment/>
      <protection hidden="1" locked="0"/>
    </xf>
    <xf numFmtId="0" fontId="0" fillId="37" borderId="0" xfId="59" applyNumberFormat="1" applyFont="1" applyFill="1" applyAlignment="1">
      <alignment horizontal="center"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35" borderId="10" xfId="59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ont="1" applyFill="1" applyAlignment="1">
      <alignment horizontal="center"/>
    </xf>
    <xf numFmtId="0" fontId="12" fillId="33" borderId="0" xfId="0" applyNumberFormat="1" applyFont="1" applyFill="1" applyAlignment="1">
      <alignment/>
    </xf>
    <xf numFmtId="0" fontId="0" fillId="37" borderId="0" xfId="0" applyNumberFormat="1" applyFont="1" applyFill="1" applyAlignment="1" applyProtection="1">
      <alignment/>
      <protection hidden="1" locked="0"/>
    </xf>
    <xf numFmtId="0" fontId="0" fillId="35" borderId="0" xfId="0" applyNumberFormat="1" applyFont="1" applyFill="1" applyAlignment="1" applyProtection="1">
      <alignment/>
      <protection hidden="1" locked="0"/>
    </xf>
    <xf numFmtId="0" fontId="12" fillId="37" borderId="0" xfId="0" applyNumberFormat="1" applyFont="1" applyFill="1" applyAlignment="1" applyProtection="1">
      <alignment/>
      <protection hidden="1" locked="0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37" borderId="0" xfId="0" applyNumberFormat="1" applyFont="1" applyFill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5275"/>
          <c:h val="0.96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calcoli!$E$9:$E$109</c:f>
              <c:numCache>
                <c:ptCount val="101"/>
                <c:pt idx="0">
                  <c:v>-3.263911064067352</c:v>
                </c:pt>
                <c:pt idx="1">
                  <c:v>-3.238632842786005</c:v>
                </c:pt>
                <c:pt idx="2">
                  <c:v>-3.213354621504658</c:v>
                </c:pt>
                <c:pt idx="3">
                  <c:v>-3.1880764002233106</c:v>
                </c:pt>
                <c:pt idx="4">
                  <c:v>-3.1627981789419635</c:v>
                </c:pt>
                <c:pt idx="5">
                  <c:v>-3.1375199576606163</c:v>
                </c:pt>
                <c:pt idx="6">
                  <c:v>-3.112241736379269</c:v>
                </c:pt>
                <c:pt idx="7">
                  <c:v>-3.086963515097922</c:v>
                </c:pt>
                <c:pt idx="8">
                  <c:v>-3.061685293816575</c:v>
                </c:pt>
                <c:pt idx="9">
                  <c:v>-3.0364070725352277</c:v>
                </c:pt>
                <c:pt idx="10">
                  <c:v>-3.0111288512538805</c:v>
                </c:pt>
                <c:pt idx="11">
                  <c:v>-2.9858506299725334</c:v>
                </c:pt>
                <c:pt idx="12">
                  <c:v>-2.960572408691186</c:v>
                </c:pt>
                <c:pt idx="13">
                  <c:v>-2.935294187409839</c:v>
                </c:pt>
                <c:pt idx="14">
                  <c:v>-2.910015966128492</c:v>
                </c:pt>
                <c:pt idx="15">
                  <c:v>-2.8847377448471447</c:v>
                </c:pt>
                <c:pt idx="16">
                  <c:v>-2.8594595235657976</c:v>
                </c:pt>
                <c:pt idx="17">
                  <c:v>-2.8341813022844504</c:v>
                </c:pt>
                <c:pt idx="18">
                  <c:v>-2.8089030810031033</c:v>
                </c:pt>
                <c:pt idx="19">
                  <c:v>-2.783624859721756</c:v>
                </c:pt>
                <c:pt idx="20">
                  <c:v>-2.758346638440409</c:v>
                </c:pt>
                <c:pt idx="21">
                  <c:v>-2.733068417159062</c:v>
                </c:pt>
                <c:pt idx="22">
                  <c:v>-2.7077901958777146</c:v>
                </c:pt>
                <c:pt idx="23">
                  <c:v>-2.6825119745963675</c:v>
                </c:pt>
                <c:pt idx="24">
                  <c:v>-2.6572337533150203</c:v>
                </c:pt>
                <c:pt idx="25">
                  <c:v>-2.631955532033673</c:v>
                </c:pt>
                <c:pt idx="26">
                  <c:v>-2.606677310752326</c:v>
                </c:pt>
                <c:pt idx="27">
                  <c:v>-2.581399089470979</c:v>
                </c:pt>
                <c:pt idx="28">
                  <c:v>-2.5561208681896317</c:v>
                </c:pt>
                <c:pt idx="29">
                  <c:v>-2.5308426469082845</c:v>
                </c:pt>
                <c:pt idx="30">
                  <c:v>-2.5055644256269374</c:v>
                </c:pt>
                <c:pt idx="31">
                  <c:v>-2.48028620434559</c:v>
                </c:pt>
                <c:pt idx="32">
                  <c:v>-2.455007983064243</c:v>
                </c:pt>
                <c:pt idx="33">
                  <c:v>-2.429729761782896</c:v>
                </c:pt>
                <c:pt idx="34">
                  <c:v>-2.4044515405015487</c:v>
                </c:pt>
                <c:pt idx="35">
                  <c:v>-2.3791733192202016</c:v>
                </c:pt>
                <c:pt idx="36">
                  <c:v>-2.3538950979388544</c:v>
                </c:pt>
                <c:pt idx="37">
                  <c:v>-2.3286168766575073</c:v>
                </c:pt>
                <c:pt idx="38">
                  <c:v>-2.30333865537616</c:v>
                </c:pt>
                <c:pt idx="39">
                  <c:v>-2.278060434094813</c:v>
                </c:pt>
                <c:pt idx="40">
                  <c:v>-2.252782212813466</c:v>
                </c:pt>
                <c:pt idx="41">
                  <c:v>-2.2275039915321186</c:v>
                </c:pt>
                <c:pt idx="42">
                  <c:v>-2.2022257702507715</c:v>
                </c:pt>
                <c:pt idx="43">
                  <c:v>-2.1769475489694243</c:v>
                </c:pt>
                <c:pt idx="44">
                  <c:v>-2.151669327688077</c:v>
                </c:pt>
                <c:pt idx="45">
                  <c:v>-2.12639110640673</c:v>
                </c:pt>
                <c:pt idx="46">
                  <c:v>-2.101112885125383</c:v>
                </c:pt>
                <c:pt idx="47">
                  <c:v>-2.0758346638440357</c:v>
                </c:pt>
                <c:pt idx="48">
                  <c:v>-2.0505564425626885</c:v>
                </c:pt>
                <c:pt idx="49">
                  <c:v>-2.0252782212813414</c:v>
                </c:pt>
                <c:pt idx="50">
                  <c:v>-1.9999999999999944</c:v>
                </c:pt>
                <c:pt idx="51">
                  <c:v>-1.9747217787186475</c:v>
                </c:pt>
                <c:pt idx="52">
                  <c:v>-1.9494435574373006</c:v>
                </c:pt>
                <c:pt idx="53">
                  <c:v>-1.9241653361559536</c:v>
                </c:pt>
                <c:pt idx="54">
                  <c:v>-1.8988871148746067</c:v>
                </c:pt>
                <c:pt idx="55">
                  <c:v>-1.8736088935932598</c:v>
                </c:pt>
                <c:pt idx="56">
                  <c:v>-1.8483306723119128</c:v>
                </c:pt>
                <c:pt idx="57">
                  <c:v>-1.823052451030566</c:v>
                </c:pt>
                <c:pt idx="58">
                  <c:v>-1.797774229749219</c:v>
                </c:pt>
                <c:pt idx="59">
                  <c:v>-1.772496008467872</c:v>
                </c:pt>
                <c:pt idx="60">
                  <c:v>-1.747217787186525</c:v>
                </c:pt>
                <c:pt idx="61">
                  <c:v>-1.7219395659051782</c:v>
                </c:pt>
                <c:pt idx="62">
                  <c:v>-1.6966613446238312</c:v>
                </c:pt>
                <c:pt idx="63">
                  <c:v>-1.6713831233424843</c:v>
                </c:pt>
                <c:pt idx="64">
                  <c:v>-1.6461049020611374</c:v>
                </c:pt>
                <c:pt idx="65">
                  <c:v>-1.6208266807797904</c:v>
                </c:pt>
                <c:pt idx="66">
                  <c:v>-1.5955484594984435</c:v>
                </c:pt>
                <c:pt idx="67">
                  <c:v>-1.5702702382170965</c:v>
                </c:pt>
                <c:pt idx="68">
                  <c:v>-1.5449920169357496</c:v>
                </c:pt>
                <c:pt idx="69">
                  <c:v>-1.5197137956544027</c:v>
                </c:pt>
                <c:pt idx="70">
                  <c:v>-1.4944355743730557</c:v>
                </c:pt>
                <c:pt idx="71">
                  <c:v>-1.4691573530917088</c:v>
                </c:pt>
                <c:pt idx="72">
                  <c:v>-1.4438791318103619</c:v>
                </c:pt>
                <c:pt idx="73">
                  <c:v>-1.418600910529015</c:v>
                </c:pt>
                <c:pt idx="74">
                  <c:v>-1.393322689247668</c:v>
                </c:pt>
                <c:pt idx="75">
                  <c:v>-1.368044467966321</c:v>
                </c:pt>
                <c:pt idx="76">
                  <c:v>-1.3427662466849741</c:v>
                </c:pt>
                <c:pt idx="77">
                  <c:v>-1.3174880254036272</c:v>
                </c:pt>
                <c:pt idx="78">
                  <c:v>-1.2922098041222803</c:v>
                </c:pt>
                <c:pt idx="79">
                  <c:v>-1.2669315828409333</c:v>
                </c:pt>
                <c:pt idx="80">
                  <c:v>-1.2416533615595864</c:v>
                </c:pt>
                <c:pt idx="81">
                  <c:v>-1.2163751402782395</c:v>
                </c:pt>
                <c:pt idx="82">
                  <c:v>-1.1910969189968925</c:v>
                </c:pt>
                <c:pt idx="83">
                  <c:v>-1.1658186977155456</c:v>
                </c:pt>
                <c:pt idx="84">
                  <c:v>-1.1405404764341986</c:v>
                </c:pt>
                <c:pt idx="85">
                  <c:v>-1.1152622551528517</c:v>
                </c:pt>
                <c:pt idx="86">
                  <c:v>-1.0899840338715048</c:v>
                </c:pt>
                <c:pt idx="87">
                  <c:v>-1.0647058125901578</c:v>
                </c:pt>
                <c:pt idx="88">
                  <c:v>-1.039427591308811</c:v>
                </c:pt>
                <c:pt idx="89">
                  <c:v>-1.014149370027464</c:v>
                </c:pt>
                <c:pt idx="90">
                  <c:v>-0.9888711487461169</c:v>
                </c:pt>
                <c:pt idx="91">
                  <c:v>-0.9635929274647699</c:v>
                </c:pt>
                <c:pt idx="92">
                  <c:v>-0.9383147061834228</c:v>
                </c:pt>
                <c:pt idx="93">
                  <c:v>-0.9130364849020758</c:v>
                </c:pt>
                <c:pt idx="94">
                  <c:v>-0.8877582636207287</c:v>
                </c:pt>
                <c:pt idx="95">
                  <c:v>-0.8624800423393817</c:v>
                </c:pt>
                <c:pt idx="96">
                  <c:v>-0.8372018210580346</c:v>
                </c:pt>
                <c:pt idx="97">
                  <c:v>-0.8119235997766876</c:v>
                </c:pt>
                <c:pt idx="98">
                  <c:v>-0.7866453784953406</c:v>
                </c:pt>
                <c:pt idx="99">
                  <c:v>-0.7613671572139935</c:v>
                </c:pt>
                <c:pt idx="100">
                  <c:v>-0.7360889359326465</c:v>
                </c:pt>
              </c:numCache>
            </c:numRef>
          </c:xVal>
          <c:yVal>
            <c:numRef>
              <c:f>calcoli!$G$9:$G$109</c:f>
              <c:numCache>
                <c:ptCount val="101"/>
                <c:pt idx="0">
                  <c:v>-3.0502873953206224</c:v>
                </c:pt>
                <c:pt idx="1">
                  <c:v>-3.256493042345908</c:v>
                </c:pt>
                <c:pt idx="2">
                  <c:v>-3.3574500838904466</c:v>
                </c:pt>
                <c:pt idx="3">
                  <c:v>-3.434136461533029</c:v>
                </c:pt>
                <c:pt idx="4">
                  <c:v>-3.497895968099013</c:v>
                </c:pt>
                <c:pt idx="5">
                  <c:v>-3.5532163644757717</c:v>
                </c:pt>
                <c:pt idx="6">
                  <c:v>-3.602427024506727</c:v>
                </c:pt>
                <c:pt idx="7">
                  <c:v>-3.6469237334075553</c:v>
                </c:pt>
                <c:pt idx="8">
                  <c:v>-3.687622234147219</c:v>
                </c:pt>
                <c:pt idx="9">
                  <c:v>-3.7251623128644775</c:v>
                </c:pt>
                <c:pt idx="10">
                  <c:v>-3.760012135536011</c:v>
                </c:pt>
                <c:pt idx="11">
                  <c:v>-3.7925266780258937</c:v>
                </c:pt>
                <c:pt idx="12">
                  <c:v>-3.822982774826553</c:v>
                </c:pt>
                <c:pt idx="13">
                  <c:v>-3.8516013051876854</c:v>
                </c:pt>
                <c:pt idx="14">
                  <c:v>-3.8785618597408082</c:v>
                </c:pt>
                <c:pt idx="15">
                  <c:v>-3.9040127890924934</c:v>
                </c:pt>
                <c:pt idx="16">
                  <c:v>-3.9280782980719096</c:v>
                </c:pt>
                <c:pt idx="17">
                  <c:v>-3.950863583759005</c:v>
                </c:pt>
                <c:pt idx="18">
                  <c:v>-3.9724586395028254</c:v>
                </c:pt>
                <c:pt idx="19">
                  <c:v>-3.9929411257602623</c:v>
                </c:pt>
                <c:pt idx="20">
                  <c:v>-4.012378573442826</c:v>
                </c:pt>
                <c:pt idx="21">
                  <c:v>-4.0308301003385125</c:v>
                </c:pt>
                <c:pt idx="22">
                  <c:v>-4.048347766067819</c:v>
                </c:pt>
                <c:pt idx="23">
                  <c:v>-4.064977654475701</c:v>
                </c:pt>
                <c:pt idx="24">
                  <c:v>-4.080760747577118</c:v>
                </c:pt>
                <c:pt idx="25">
                  <c:v>-4.095733638039846</c:v>
                </c:pt>
                <c:pt idx="26">
                  <c:v>-4.10992911513228</c:v>
                </c:pt>
                <c:pt idx="27">
                  <c:v>-4.123376650443793</c:v>
                </c:pt>
                <c:pt idx="28">
                  <c:v>-4.136102803431102</c:v>
                </c:pt>
                <c:pt idx="29">
                  <c:v>-4.148131562245114</c:v>
                </c:pt>
                <c:pt idx="30">
                  <c:v>-4.159484631869049</c:v>
                </c:pt>
                <c:pt idx="31">
                  <c:v>-4.17018167902053</c:v>
                </c:pt>
                <c:pt idx="32">
                  <c:v>-4.1802405413083426</c:v>
                </c:pt>
                <c:pt idx="33">
                  <c:v>-4.189677406626694</c:v>
                </c:pt>
                <c:pt idx="34">
                  <c:v>-4.198506967600073</c:v>
                </c:pt>
                <c:pt idx="35">
                  <c:v>-4.206742554976634</c:v>
                </c:pt>
                <c:pt idx="36">
                  <c:v>-4.214396253145919</c:v>
                </c:pt>
                <c:pt idx="37">
                  <c:v>-4.221479000382677</c:v>
                </c:pt>
                <c:pt idx="38">
                  <c:v>-4.228000675958521</c:v>
                </c:pt>
                <c:pt idx="39">
                  <c:v>-4.233970175892028</c:v>
                </c:pt>
                <c:pt idx="40">
                  <c:v>-4.23939547880615</c:v>
                </c:pt>
                <c:pt idx="41">
                  <c:v>-4.24428370311475</c:v>
                </c:pt>
                <c:pt idx="42">
                  <c:v>-4.248641156556391</c:v>
                </c:pt>
                <c:pt idx="43">
                  <c:v>-4.252473378924164</c:v>
                </c:pt>
                <c:pt idx="44">
                  <c:v>-4.25578517869843</c:v>
                </c:pt>
                <c:pt idx="45">
                  <c:v>-4.258580664169477</c:v>
                </c:pt>
                <c:pt idx="46">
                  <c:v>-4.2608632695346556</c:v>
                </c:pt>
                <c:pt idx="47">
                  <c:v>-4.262635776366115</c:v>
                </c:pt>
                <c:pt idx="48">
                  <c:v>-4.263900330767978</c:v>
                </c:pt>
                <c:pt idx="49">
                  <c:v>-4.264658456473072</c:v>
                </c:pt>
                <c:pt idx="50">
                  <c:v>-4.264911064067352</c:v>
                </c:pt>
                <c:pt idx="51">
                  <c:v>-4.264658456473072</c:v>
                </c:pt>
                <c:pt idx="52">
                  <c:v>-4.263900330767978</c:v>
                </c:pt>
                <c:pt idx="53">
                  <c:v>-4.262635776366114</c:v>
                </c:pt>
                <c:pt idx="54">
                  <c:v>-4.260863269534655</c:v>
                </c:pt>
                <c:pt idx="55">
                  <c:v>-4.258580664169476</c:v>
                </c:pt>
                <c:pt idx="56">
                  <c:v>-4.255785178698428</c:v>
                </c:pt>
                <c:pt idx="57">
                  <c:v>-4.252473378924163</c:v>
                </c:pt>
                <c:pt idx="58">
                  <c:v>-4.24864115655639</c:v>
                </c:pt>
                <c:pt idx="59">
                  <c:v>-4.244283703114748</c:v>
                </c:pt>
                <c:pt idx="60">
                  <c:v>-4.2393954788061485</c:v>
                </c:pt>
                <c:pt idx="61">
                  <c:v>-4.2339701758920265</c:v>
                </c:pt>
                <c:pt idx="62">
                  <c:v>-4.228000675958518</c:v>
                </c:pt>
                <c:pt idx="63">
                  <c:v>-4.221479000382675</c:v>
                </c:pt>
                <c:pt idx="64">
                  <c:v>-4.214396253145917</c:v>
                </c:pt>
                <c:pt idx="65">
                  <c:v>-4.206742554976631</c:v>
                </c:pt>
                <c:pt idx="66">
                  <c:v>-4.198506967600071</c:v>
                </c:pt>
                <c:pt idx="67">
                  <c:v>-4.189677406626691</c:v>
                </c:pt>
                <c:pt idx="68">
                  <c:v>-4.18024054130834</c:v>
                </c:pt>
                <c:pt idx="69">
                  <c:v>-4.170181679020526</c:v>
                </c:pt>
                <c:pt idx="70">
                  <c:v>-4.159484631869046</c:v>
                </c:pt>
                <c:pt idx="71">
                  <c:v>-4.148131562245111</c:v>
                </c:pt>
                <c:pt idx="72">
                  <c:v>-4.136102803431099</c:v>
                </c:pt>
                <c:pt idx="73">
                  <c:v>-4.12337665044379</c:v>
                </c:pt>
                <c:pt idx="74">
                  <c:v>-4.109929115132276</c:v>
                </c:pt>
                <c:pt idx="75">
                  <c:v>-4.095733638039842</c:v>
                </c:pt>
                <c:pt idx="76">
                  <c:v>-4.080760747577115</c:v>
                </c:pt>
                <c:pt idx="77">
                  <c:v>-4.064977654475698</c:v>
                </c:pt>
                <c:pt idx="78">
                  <c:v>-4.048347766067815</c:v>
                </c:pt>
                <c:pt idx="79">
                  <c:v>-4.030830100338509</c:v>
                </c:pt>
                <c:pt idx="80">
                  <c:v>-4.012378573442822</c:v>
                </c:pt>
                <c:pt idx="81">
                  <c:v>-3.9929411257602587</c:v>
                </c:pt>
                <c:pt idx="82">
                  <c:v>-3.972458639502822</c:v>
                </c:pt>
                <c:pt idx="83">
                  <c:v>-3.950863583759001</c:v>
                </c:pt>
                <c:pt idx="84">
                  <c:v>-3.928078298071906</c:v>
                </c:pt>
                <c:pt idx="85">
                  <c:v>-3.9040127890924894</c:v>
                </c:pt>
                <c:pt idx="86">
                  <c:v>-3.8785618597408043</c:v>
                </c:pt>
                <c:pt idx="87">
                  <c:v>-3.851601305187681</c:v>
                </c:pt>
                <c:pt idx="88">
                  <c:v>-3.8229827748265497</c:v>
                </c:pt>
                <c:pt idx="89">
                  <c:v>-3.792526678025891</c:v>
                </c:pt>
                <c:pt idx="90">
                  <c:v>-3.7600121355360074</c:v>
                </c:pt>
                <c:pt idx="91">
                  <c:v>-3.725162312864474</c:v>
                </c:pt>
                <c:pt idx="92">
                  <c:v>-3.687622234147215</c:v>
                </c:pt>
                <c:pt idx="93">
                  <c:v>-3.646923733407551</c:v>
                </c:pt>
                <c:pt idx="94">
                  <c:v>-3.6024270245067225</c:v>
                </c:pt>
                <c:pt idx="95">
                  <c:v>-3.553216364475767</c:v>
                </c:pt>
                <c:pt idx="96">
                  <c:v>-3.4978959680990096</c:v>
                </c:pt>
                <c:pt idx="97">
                  <c:v>-3.4341364615330248</c:v>
                </c:pt>
                <c:pt idx="98">
                  <c:v>-3.3574500838904417</c:v>
                </c:pt>
                <c:pt idx="99">
                  <c:v>-3.256493042345901</c:v>
                </c:pt>
                <c:pt idx="100">
                  <c:v>-3.0502873953206047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calcoli!$E$9:$E$109</c:f>
              <c:numCache>
                <c:ptCount val="101"/>
                <c:pt idx="0">
                  <c:v>-3.263911064067352</c:v>
                </c:pt>
                <c:pt idx="1">
                  <c:v>-3.238632842786005</c:v>
                </c:pt>
                <c:pt idx="2">
                  <c:v>-3.213354621504658</c:v>
                </c:pt>
                <c:pt idx="3">
                  <c:v>-3.1880764002233106</c:v>
                </c:pt>
                <c:pt idx="4">
                  <c:v>-3.1627981789419635</c:v>
                </c:pt>
                <c:pt idx="5">
                  <c:v>-3.1375199576606163</c:v>
                </c:pt>
                <c:pt idx="6">
                  <c:v>-3.112241736379269</c:v>
                </c:pt>
                <c:pt idx="7">
                  <c:v>-3.086963515097922</c:v>
                </c:pt>
                <c:pt idx="8">
                  <c:v>-3.061685293816575</c:v>
                </c:pt>
                <c:pt idx="9">
                  <c:v>-3.0364070725352277</c:v>
                </c:pt>
                <c:pt idx="10">
                  <c:v>-3.0111288512538805</c:v>
                </c:pt>
                <c:pt idx="11">
                  <c:v>-2.9858506299725334</c:v>
                </c:pt>
                <c:pt idx="12">
                  <c:v>-2.960572408691186</c:v>
                </c:pt>
                <c:pt idx="13">
                  <c:v>-2.935294187409839</c:v>
                </c:pt>
                <c:pt idx="14">
                  <c:v>-2.910015966128492</c:v>
                </c:pt>
                <c:pt idx="15">
                  <c:v>-2.8847377448471447</c:v>
                </c:pt>
                <c:pt idx="16">
                  <c:v>-2.8594595235657976</c:v>
                </c:pt>
                <c:pt idx="17">
                  <c:v>-2.8341813022844504</c:v>
                </c:pt>
                <c:pt idx="18">
                  <c:v>-2.8089030810031033</c:v>
                </c:pt>
                <c:pt idx="19">
                  <c:v>-2.783624859721756</c:v>
                </c:pt>
                <c:pt idx="20">
                  <c:v>-2.758346638440409</c:v>
                </c:pt>
                <c:pt idx="21">
                  <c:v>-2.733068417159062</c:v>
                </c:pt>
                <c:pt idx="22">
                  <c:v>-2.7077901958777146</c:v>
                </c:pt>
                <c:pt idx="23">
                  <c:v>-2.6825119745963675</c:v>
                </c:pt>
                <c:pt idx="24">
                  <c:v>-2.6572337533150203</c:v>
                </c:pt>
                <c:pt idx="25">
                  <c:v>-2.631955532033673</c:v>
                </c:pt>
                <c:pt idx="26">
                  <c:v>-2.606677310752326</c:v>
                </c:pt>
                <c:pt idx="27">
                  <c:v>-2.581399089470979</c:v>
                </c:pt>
                <c:pt idx="28">
                  <c:v>-2.5561208681896317</c:v>
                </c:pt>
                <c:pt idx="29">
                  <c:v>-2.5308426469082845</c:v>
                </c:pt>
                <c:pt idx="30">
                  <c:v>-2.5055644256269374</c:v>
                </c:pt>
                <c:pt idx="31">
                  <c:v>-2.48028620434559</c:v>
                </c:pt>
                <c:pt idx="32">
                  <c:v>-2.455007983064243</c:v>
                </c:pt>
                <c:pt idx="33">
                  <c:v>-2.429729761782896</c:v>
                </c:pt>
                <c:pt idx="34">
                  <c:v>-2.4044515405015487</c:v>
                </c:pt>
                <c:pt idx="35">
                  <c:v>-2.3791733192202016</c:v>
                </c:pt>
                <c:pt idx="36">
                  <c:v>-2.3538950979388544</c:v>
                </c:pt>
                <c:pt idx="37">
                  <c:v>-2.3286168766575073</c:v>
                </c:pt>
                <c:pt idx="38">
                  <c:v>-2.30333865537616</c:v>
                </c:pt>
                <c:pt idx="39">
                  <c:v>-2.278060434094813</c:v>
                </c:pt>
                <c:pt idx="40">
                  <c:v>-2.252782212813466</c:v>
                </c:pt>
                <c:pt idx="41">
                  <c:v>-2.2275039915321186</c:v>
                </c:pt>
                <c:pt idx="42">
                  <c:v>-2.2022257702507715</c:v>
                </c:pt>
                <c:pt idx="43">
                  <c:v>-2.1769475489694243</c:v>
                </c:pt>
                <c:pt idx="44">
                  <c:v>-2.151669327688077</c:v>
                </c:pt>
                <c:pt idx="45">
                  <c:v>-2.12639110640673</c:v>
                </c:pt>
                <c:pt idx="46">
                  <c:v>-2.101112885125383</c:v>
                </c:pt>
                <c:pt idx="47">
                  <c:v>-2.0758346638440357</c:v>
                </c:pt>
                <c:pt idx="48">
                  <c:v>-2.0505564425626885</c:v>
                </c:pt>
                <c:pt idx="49">
                  <c:v>-2.0252782212813414</c:v>
                </c:pt>
                <c:pt idx="50">
                  <c:v>-1.9999999999999944</c:v>
                </c:pt>
                <c:pt idx="51">
                  <c:v>-1.9747217787186475</c:v>
                </c:pt>
                <c:pt idx="52">
                  <c:v>-1.9494435574373006</c:v>
                </c:pt>
                <c:pt idx="53">
                  <c:v>-1.9241653361559536</c:v>
                </c:pt>
                <c:pt idx="54">
                  <c:v>-1.8988871148746067</c:v>
                </c:pt>
                <c:pt idx="55">
                  <c:v>-1.8736088935932598</c:v>
                </c:pt>
                <c:pt idx="56">
                  <c:v>-1.8483306723119128</c:v>
                </c:pt>
                <c:pt idx="57">
                  <c:v>-1.823052451030566</c:v>
                </c:pt>
                <c:pt idx="58">
                  <c:v>-1.797774229749219</c:v>
                </c:pt>
                <c:pt idx="59">
                  <c:v>-1.772496008467872</c:v>
                </c:pt>
                <c:pt idx="60">
                  <c:v>-1.747217787186525</c:v>
                </c:pt>
                <c:pt idx="61">
                  <c:v>-1.7219395659051782</c:v>
                </c:pt>
                <c:pt idx="62">
                  <c:v>-1.6966613446238312</c:v>
                </c:pt>
                <c:pt idx="63">
                  <c:v>-1.6713831233424843</c:v>
                </c:pt>
                <c:pt idx="64">
                  <c:v>-1.6461049020611374</c:v>
                </c:pt>
                <c:pt idx="65">
                  <c:v>-1.6208266807797904</c:v>
                </c:pt>
                <c:pt idx="66">
                  <c:v>-1.5955484594984435</c:v>
                </c:pt>
                <c:pt idx="67">
                  <c:v>-1.5702702382170965</c:v>
                </c:pt>
                <c:pt idx="68">
                  <c:v>-1.5449920169357496</c:v>
                </c:pt>
                <c:pt idx="69">
                  <c:v>-1.5197137956544027</c:v>
                </c:pt>
                <c:pt idx="70">
                  <c:v>-1.4944355743730557</c:v>
                </c:pt>
                <c:pt idx="71">
                  <c:v>-1.4691573530917088</c:v>
                </c:pt>
                <c:pt idx="72">
                  <c:v>-1.4438791318103619</c:v>
                </c:pt>
                <c:pt idx="73">
                  <c:v>-1.418600910529015</c:v>
                </c:pt>
                <c:pt idx="74">
                  <c:v>-1.393322689247668</c:v>
                </c:pt>
                <c:pt idx="75">
                  <c:v>-1.368044467966321</c:v>
                </c:pt>
                <c:pt idx="76">
                  <c:v>-1.3427662466849741</c:v>
                </c:pt>
                <c:pt idx="77">
                  <c:v>-1.3174880254036272</c:v>
                </c:pt>
                <c:pt idx="78">
                  <c:v>-1.2922098041222803</c:v>
                </c:pt>
                <c:pt idx="79">
                  <c:v>-1.2669315828409333</c:v>
                </c:pt>
                <c:pt idx="80">
                  <c:v>-1.2416533615595864</c:v>
                </c:pt>
                <c:pt idx="81">
                  <c:v>-1.2163751402782395</c:v>
                </c:pt>
                <c:pt idx="82">
                  <c:v>-1.1910969189968925</c:v>
                </c:pt>
                <c:pt idx="83">
                  <c:v>-1.1658186977155456</c:v>
                </c:pt>
                <c:pt idx="84">
                  <c:v>-1.1405404764341986</c:v>
                </c:pt>
                <c:pt idx="85">
                  <c:v>-1.1152622551528517</c:v>
                </c:pt>
                <c:pt idx="86">
                  <c:v>-1.0899840338715048</c:v>
                </c:pt>
                <c:pt idx="87">
                  <c:v>-1.0647058125901578</c:v>
                </c:pt>
                <c:pt idx="88">
                  <c:v>-1.039427591308811</c:v>
                </c:pt>
                <c:pt idx="89">
                  <c:v>-1.014149370027464</c:v>
                </c:pt>
                <c:pt idx="90">
                  <c:v>-0.9888711487461169</c:v>
                </c:pt>
                <c:pt idx="91">
                  <c:v>-0.9635929274647699</c:v>
                </c:pt>
                <c:pt idx="92">
                  <c:v>-0.9383147061834228</c:v>
                </c:pt>
                <c:pt idx="93">
                  <c:v>-0.9130364849020758</c:v>
                </c:pt>
                <c:pt idx="94">
                  <c:v>-0.8877582636207287</c:v>
                </c:pt>
                <c:pt idx="95">
                  <c:v>-0.8624800423393817</c:v>
                </c:pt>
                <c:pt idx="96">
                  <c:v>-0.8372018210580346</c:v>
                </c:pt>
                <c:pt idx="97">
                  <c:v>-0.8119235997766876</c:v>
                </c:pt>
                <c:pt idx="98">
                  <c:v>-0.7866453784953406</c:v>
                </c:pt>
                <c:pt idx="99">
                  <c:v>-0.7613671572139935</c:v>
                </c:pt>
                <c:pt idx="100">
                  <c:v>-0.7360889359326465</c:v>
                </c:pt>
              </c:numCache>
            </c:numRef>
          </c:xVal>
          <c:yVal>
            <c:numRef>
              <c:f>calcoli!$F$9:$F$109</c:f>
              <c:numCache>
                <c:ptCount val="101"/>
                <c:pt idx="0">
                  <c:v>-2.9497126046793776</c:v>
                </c:pt>
                <c:pt idx="1">
                  <c:v>-2.743506957654092</c:v>
                </c:pt>
                <c:pt idx="2">
                  <c:v>-2.6425499161095534</c:v>
                </c:pt>
                <c:pt idx="3">
                  <c:v>-2.565863538466971</c:v>
                </c:pt>
                <c:pt idx="4">
                  <c:v>-2.502104031900987</c:v>
                </c:pt>
                <c:pt idx="5">
                  <c:v>-2.4467836355242283</c:v>
                </c:pt>
                <c:pt idx="6">
                  <c:v>-2.397572975493273</c:v>
                </c:pt>
                <c:pt idx="7">
                  <c:v>-2.3530762665924447</c:v>
                </c:pt>
                <c:pt idx="8">
                  <c:v>-2.312377765852781</c:v>
                </c:pt>
                <c:pt idx="9">
                  <c:v>-2.2748376871355225</c:v>
                </c:pt>
                <c:pt idx="10">
                  <c:v>-2.239987864463989</c:v>
                </c:pt>
                <c:pt idx="11">
                  <c:v>-2.2074733219741063</c:v>
                </c:pt>
                <c:pt idx="12">
                  <c:v>-2.177017225173447</c:v>
                </c:pt>
                <c:pt idx="13">
                  <c:v>-2.1483986948123146</c:v>
                </c:pt>
                <c:pt idx="14">
                  <c:v>-2.1214381402591918</c:v>
                </c:pt>
                <c:pt idx="15">
                  <c:v>-2.0959872109075066</c:v>
                </c:pt>
                <c:pt idx="16">
                  <c:v>-2.0719217019280904</c:v>
                </c:pt>
                <c:pt idx="17">
                  <c:v>-2.049136416240995</c:v>
                </c:pt>
                <c:pt idx="18">
                  <c:v>-2.0275413604971746</c:v>
                </c:pt>
                <c:pt idx="19">
                  <c:v>-2.0070588742397377</c:v>
                </c:pt>
                <c:pt idx="20">
                  <c:v>-1.987621426557174</c:v>
                </c:pt>
                <c:pt idx="21">
                  <c:v>-1.9691698996614877</c:v>
                </c:pt>
                <c:pt idx="22">
                  <c:v>-1.9516522339321811</c:v>
                </c:pt>
                <c:pt idx="23">
                  <c:v>-1.9350223455242985</c:v>
                </c:pt>
                <c:pt idx="24">
                  <c:v>-1.9192392524228823</c:v>
                </c:pt>
                <c:pt idx="25">
                  <c:v>-1.9042663619601539</c:v>
                </c:pt>
                <c:pt idx="26">
                  <c:v>-1.8900708848677201</c:v>
                </c:pt>
                <c:pt idx="27">
                  <c:v>-1.8766233495562068</c:v>
                </c:pt>
                <c:pt idx="28">
                  <c:v>-1.8638971965688977</c:v>
                </c:pt>
                <c:pt idx="29">
                  <c:v>-1.851868437754886</c:v>
                </c:pt>
                <c:pt idx="30">
                  <c:v>-1.840515368130951</c:v>
                </c:pt>
                <c:pt idx="31">
                  <c:v>-1.8298183209794703</c:v>
                </c:pt>
                <c:pt idx="32">
                  <c:v>-1.8197594586916577</c:v>
                </c:pt>
                <c:pt idx="33">
                  <c:v>-1.8103225933733065</c:v>
                </c:pt>
                <c:pt idx="34">
                  <c:v>-1.8014930323999265</c:v>
                </c:pt>
                <c:pt idx="35">
                  <c:v>-1.793257445023366</c:v>
                </c:pt>
                <c:pt idx="36">
                  <c:v>-1.7856037468540804</c:v>
                </c:pt>
                <c:pt idx="37">
                  <c:v>-1.7785209996173228</c:v>
                </c:pt>
                <c:pt idx="38">
                  <c:v>-1.7719993240414795</c:v>
                </c:pt>
                <c:pt idx="39">
                  <c:v>-1.7660298241079715</c:v>
                </c:pt>
                <c:pt idx="40">
                  <c:v>-1.7606045211938495</c:v>
                </c:pt>
                <c:pt idx="41">
                  <c:v>-1.7557162968852507</c:v>
                </c:pt>
                <c:pt idx="42">
                  <c:v>-1.751358843443609</c:v>
                </c:pt>
                <c:pt idx="43">
                  <c:v>-1.7475266210758358</c:v>
                </c:pt>
                <c:pt idx="44">
                  <c:v>-1.7442148213015705</c:v>
                </c:pt>
                <c:pt idx="45">
                  <c:v>-1.741419335830523</c:v>
                </c:pt>
                <c:pt idx="46">
                  <c:v>-1.7391367304653447</c:v>
                </c:pt>
                <c:pt idx="47">
                  <c:v>-1.737364223633885</c:v>
                </c:pt>
                <c:pt idx="48">
                  <c:v>-1.7360996692320216</c:v>
                </c:pt>
                <c:pt idx="49">
                  <c:v>-1.7353415435269288</c:v>
                </c:pt>
                <c:pt idx="50">
                  <c:v>-1.7350889359326485</c:v>
                </c:pt>
                <c:pt idx="51">
                  <c:v>-1.7353415435269288</c:v>
                </c:pt>
                <c:pt idx="52">
                  <c:v>-1.736099669232022</c:v>
                </c:pt>
                <c:pt idx="53">
                  <c:v>-1.7373642236338858</c:v>
                </c:pt>
                <c:pt idx="54">
                  <c:v>-1.7391367304653458</c:v>
                </c:pt>
                <c:pt idx="55">
                  <c:v>-1.7414193358305237</c:v>
                </c:pt>
                <c:pt idx="56">
                  <c:v>-1.744214821301572</c:v>
                </c:pt>
                <c:pt idx="57">
                  <c:v>-1.7475266210758371</c:v>
                </c:pt>
                <c:pt idx="58">
                  <c:v>-1.7513588434436103</c:v>
                </c:pt>
                <c:pt idx="59">
                  <c:v>-1.7557162968852524</c:v>
                </c:pt>
                <c:pt idx="60">
                  <c:v>-1.7606045211938512</c:v>
                </c:pt>
                <c:pt idx="61">
                  <c:v>-1.7660298241079735</c:v>
                </c:pt>
                <c:pt idx="62">
                  <c:v>-1.7719993240414817</c:v>
                </c:pt>
                <c:pt idx="63">
                  <c:v>-1.7785209996173252</c:v>
                </c:pt>
                <c:pt idx="64">
                  <c:v>-1.7856037468540826</c:v>
                </c:pt>
                <c:pt idx="65">
                  <c:v>-1.7932574450233687</c:v>
                </c:pt>
                <c:pt idx="66">
                  <c:v>-1.8014930323999292</c:v>
                </c:pt>
                <c:pt idx="67">
                  <c:v>-1.8103225933733091</c:v>
                </c:pt>
                <c:pt idx="68">
                  <c:v>-1.8197594586916603</c:v>
                </c:pt>
                <c:pt idx="69">
                  <c:v>-1.8298183209794734</c:v>
                </c:pt>
                <c:pt idx="70">
                  <c:v>-1.8405153681309538</c:v>
                </c:pt>
                <c:pt idx="71">
                  <c:v>-1.851868437754889</c:v>
                </c:pt>
                <c:pt idx="72">
                  <c:v>-1.8638971965689008</c:v>
                </c:pt>
                <c:pt idx="73">
                  <c:v>-1.8766233495562101</c:v>
                </c:pt>
                <c:pt idx="74">
                  <c:v>-1.890070884867724</c:v>
                </c:pt>
                <c:pt idx="75">
                  <c:v>-1.9042663619601572</c:v>
                </c:pt>
                <c:pt idx="76">
                  <c:v>-1.9192392524228856</c:v>
                </c:pt>
                <c:pt idx="77">
                  <c:v>-1.9350223455243019</c:v>
                </c:pt>
                <c:pt idx="78">
                  <c:v>-1.951652233932185</c:v>
                </c:pt>
                <c:pt idx="79">
                  <c:v>-1.9691698996614913</c:v>
                </c:pt>
                <c:pt idx="80">
                  <c:v>-1.9876214265571777</c:v>
                </c:pt>
                <c:pt idx="81">
                  <c:v>-2.0070588742397413</c:v>
                </c:pt>
                <c:pt idx="82">
                  <c:v>-2.027541360497178</c:v>
                </c:pt>
                <c:pt idx="83">
                  <c:v>-2.049136416240999</c:v>
                </c:pt>
                <c:pt idx="84">
                  <c:v>-2.071921701928094</c:v>
                </c:pt>
                <c:pt idx="85">
                  <c:v>-2.0959872109075106</c:v>
                </c:pt>
                <c:pt idx="86">
                  <c:v>-2.1214381402591957</c:v>
                </c:pt>
                <c:pt idx="87">
                  <c:v>-2.148398694812319</c:v>
                </c:pt>
                <c:pt idx="88">
                  <c:v>-2.1770172251734503</c:v>
                </c:pt>
                <c:pt idx="89">
                  <c:v>-2.207473321974109</c:v>
                </c:pt>
                <c:pt idx="90">
                  <c:v>-2.2399878644639926</c:v>
                </c:pt>
                <c:pt idx="91">
                  <c:v>-2.274837687135526</c:v>
                </c:pt>
                <c:pt idx="92">
                  <c:v>-2.312377765852785</c:v>
                </c:pt>
                <c:pt idx="93">
                  <c:v>-2.353076266592449</c:v>
                </c:pt>
                <c:pt idx="94">
                  <c:v>-2.3975729754932775</c:v>
                </c:pt>
                <c:pt idx="95">
                  <c:v>-2.446783635524233</c:v>
                </c:pt>
                <c:pt idx="96">
                  <c:v>-2.5021040319009904</c:v>
                </c:pt>
                <c:pt idx="97">
                  <c:v>-2.5658635384669752</c:v>
                </c:pt>
                <c:pt idx="98">
                  <c:v>-2.6425499161095583</c:v>
                </c:pt>
                <c:pt idx="99">
                  <c:v>-2.743506957654099</c:v>
                </c:pt>
                <c:pt idx="100">
                  <c:v>-2.9497126046793953</c:v>
                </c:pt>
              </c:numCache>
            </c:numRef>
          </c:yVal>
          <c:smooth val="0"/>
        </c:ser>
        <c:ser>
          <c:idx val="2"/>
          <c:order val="2"/>
          <c:tx>
            <c:v>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calcoli!$H$9</c:f>
              <c:numCache>
                <c:ptCount val="1"/>
                <c:pt idx="0">
                  <c:v>-2</c:v>
                </c:pt>
              </c:numCache>
            </c:numRef>
          </c:xVal>
          <c:yVal>
            <c:numRef>
              <c:f>calcoli!$I$9</c:f>
              <c:numCache>
                <c:ptCount val="1"/>
                <c:pt idx="0">
                  <c:v>-3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calcoli!$C$9:$C$109</c:f>
              <c:numCache>
                <c:ptCount val="101"/>
                <c:pt idx="0">
                  <c:v>-3.263911064067352</c:v>
                </c:pt>
                <c:pt idx="1">
                  <c:v>-3.238632842786005</c:v>
                </c:pt>
                <c:pt idx="2">
                  <c:v>-3.213354621504658</c:v>
                </c:pt>
                <c:pt idx="3">
                  <c:v>-3.1880764002233106</c:v>
                </c:pt>
                <c:pt idx="4">
                  <c:v>-3.1627981789419635</c:v>
                </c:pt>
                <c:pt idx="5">
                  <c:v>-3.1375199576606163</c:v>
                </c:pt>
                <c:pt idx="6">
                  <c:v>-3.112241736379269</c:v>
                </c:pt>
                <c:pt idx="7">
                  <c:v>-3.086963515097922</c:v>
                </c:pt>
                <c:pt idx="8">
                  <c:v>-3.061685293816575</c:v>
                </c:pt>
                <c:pt idx="9">
                  <c:v>-3.0364070725352277</c:v>
                </c:pt>
                <c:pt idx="10">
                  <c:v>-3.0111288512538805</c:v>
                </c:pt>
                <c:pt idx="11">
                  <c:v>-2.9858506299725334</c:v>
                </c:pt>
                <c:pt idx="12">
                  <c:v>-2.960572408691186</c:v>
                </c:pt>
                <c:pt idx="13">
                  <c:v>-2.935294187409839</c:v>
                </c:pt>
                <c:pt idx="14">
                  <c:v>-2.910015966128492</c:v>
                </c:pt>
                <c:pt idx="15">
                  <c:v>-2.8847377448471447</c:v>
                </c:pt>
                <c:pt idx="16">
                  <c:v>-2.8594595235657976</c:v>
                </c:pt>
                <c:pt idx="17">
                  <c:v>-2.8341813022844504</c:v>
                </c:pt>
                <c:pt idx="18">
                  <c:v>-2.8089030810031033</c:v>
                </c:pt>
                <c:pt idx="19">
                  <c:v>-2.783624859721756</c:v>
                </c:pt>
                <c:pt idx="20">
                  <c:v>-2.758346638440409</c:v>
                </c:pt>
                <c:pt idx="21">
                  <c:v>-2.733068417159062</c:v>
                </c:pt>
                <c:pt idx="22">
                  <c:v>-2.7077901958777146</c:v>
                </c:pt>
                <c:pt idx="23">
                  <c:v>-2.6825119745963675</c:v>
                </c:pt>
                <c:pt idx="24">
                  <c:v>-2.6572337533150203</c:v>
                </c:pt>
                <c:pt idx="25">
                  <c:v>-2.631955532033673</c:v>
                </c:pt>
                <c:pt idx="26">
                  <c:v>-2.606677310752326</c:v>
                </c:pt>
                <c:pt idx="27">
                  <c:v>-2.581399089470979</c:v>
                </c:pt>
                <c:pt idx="28">
                  <c:v>-2.5561208681896317</c:v>
                </c:pt>
                <c:pt idx="29">
                  <c:v>-2.5308426469082845</c:v>
                </c:pt>
                <c:pt idx="30">
                  <c:v>-2.5055644256269374</c:v>
                </c:pt>
                <c:pt idx="31">
                  <c:v>-2.48028620434559</c:v>
                </c:pt>
                <c:pt idx="32">
                  <c:v>-2.455007983064243</c:v>
                </c:pt>
                <c:pt idx="33">
                  <c:v>-2.429729761782896</c:v>
                </c:pt>
                <c:pt idx="34">
                  <c:v>-2.4044515405015487</c:v>
                </c:pt>
                <c:pt idx="35">
                  <c:v>-2.3791733192202016</c:v>
                </c:pt>
                <c:pt idx="36">
                  <c:v>-2.3538950979388544</c:v>
                </c:pt>
                <c:pt idx="37">
                  <c:v>-2.3286168766575073</c:v>
                </c:pt>
                <c:pt idx="38">
                  <c:v>-2.30333865537616</c:v>
                </c:pt>
                <c:pt idx="39">
                  <c:v>-2.278060434094813</c:v>
                </c:pt>
                <c:pt idx="40">
                  <c:v>-2.252782212813466</c:v>
                </c:pt>
                <c:pt idx="41">
                  <c:v>-2.2275039915321186</c:v>
                </c:pt>
                <c:pt idx="42">
                  <c:v>-2.2022257702507715</c:v>
                </c:pt>
                <c:pt idx="43">
                  <c:v>-2.1769475489694243</c:v>
                </c:pt>
                <c:pt idx="44">
                  <c:v>-2.151669327688077</c:v>
                </c:pt>
                <c:pt idx="45">
                  <c:v>-2.12639110640673</c:v>
                </c:pt>
                <c:pt idx="46">
                  <c:v>-2.101112885125383</c:v>
                </c:pt>
                <c:pt idx="47">
                  <c:v>-2.0758346638440357</c:v>
                </c:pt>
                <c:pt idx="48">
                  <c:v>-2.0505564425626885</c:v>
                </c:pt>
                <c:pt idx="49">
                  <c:v>-2.0252782212813414</c:v>
                </c:pt>
                <c:pt idx="50">
                  <c:v>-1.9999999999999944</c:v>
                </c:pt>
                <c:pt idx="51">
                  <c:v>-1.9747217787186475</c:v>
                </c:pt>
                <c:pt idx="52">
                  <c:v>-1.9494435574373006</c:v>
                </c:pt>
                <c:pt idx="53">
                  <c:v>-1.9241653361559536</c:v>
                </c:pt>
                <c:pt idx="54">
                  <c:v>-1.8988871148746067</c:v>
                </c:pt>
                <c:pt idx="55">
                  <c:v>-1.8736088935932598</c:v>
                </c:pt>
                <c:pt idx="56">
                  <c:v>-1.8483306723119128</c:v>
                </c:pt>
                <c:pt idx="57">
                  <c:v>-1.823052451030566</c:v>
                </c:pt>
                <c:pt idx="58">
                  <c:v>-1.797774229749219</c:v>
                </c:pt>
                <c:pt idx="59">
                  <c:v>-1.772496008467872</c:v>
                </c:pt>
                <c:pt idx="60">
                  <c:v>-1.747217787186525</c:v>
                </c:pt>
                <c:pt idx="61">
                  <c:v>-1.7219395659051782</c:v>
                </c:pt>
                <c:pt idx="62">
                  <c:v>-1.6966613446238312</c:v>
                </c:pt>
                <c:pt idx="63">
                  <c:v>-1.6713831233424843</c:v>
                </c:pt>
                <c:pt idx="64">
                  <c:v>-1.6461049020611374</c:v>
                </c:pt>
                <c:pt idx="65">
                  <c:v>-1.6208266807797904</c:v>
                </c:pt>
                <c:pt idx="66">
                  <c:v>-1.5955484594984435</c:v>
                </c:pt>
                <c:pt idx="67">
                  <c:v>-1.5702702382170965</c:v>
                </c:pt>
                <c:pt idx="68">
                  <c:v>-1.5449920169357496</c:v>
                </c:pt>
                <c:pt idx="69">
                  <c:v>-1.5197137956544027</c:v>
                </c:pt>
                <c:pt idx="70">
                  <c:v>-1.4944355743730557</c:v>
                </c:pt>
                <c:pt idx="71">
                  <c:v>-1.4691573530917088</c:v>
                </c:pt>
                <c:pt idx="72">
                  <c:v>-1.4438791318103619</c:v>
                </c:pt>
                <c:pt idx="73">
                  <c:v>-1.418600910529015</c:v>
                </c:pt>
                <c:pt idx="74">
                  <c:v>-1.393322689247668</c:v>
                </c:pt>
                <c:pt idx="75">
                  <c:v>-1.368044467966321</c:v>
                </c:pt>
                <c:pt idx="76">
                  <c:v>-1.3427662466849741</c:v>
                </c:pt>
                <c:pt idx="77">
                  <c:v>-1.3174880254036272</c:v>
                </c:pt>
                <c:pt idx="78">
                  <c:v>-1.2922098041222803</c:v>
                </c:pt>
                <c:pt idx="79">
                  <c:v>-1.2669315828409333</c:v>
                </c:pt>
                <c:pt idx="80">
                  <c:v>-1.2416533615595864</c:v>
                </c:pt>
                <c:pt idx="81">
                  <c:v>-1.2163751402782395</c:v>
                </c:pt>
                <c:pt idx="82">
                  <c:v>-1.1910969189968925</c:v>
                </c:pt>
                <c:pt idx="83">
                  <c:v>-1.1658186977155456</c:v>
                </c:pt>
                <c:pt idx="84">
                  <c:v>-1.1405404764341986</c:v>
                </c:pt>
                <c:pt idx="85">
                  <c:v>-1.1152622551528517</c:v>
                </c:pt>
                <c:pt idx="86">
                  <c:v>-1.0899840338715048</c:v>
                </c:pt>
                <c:pt idx="87">
                  <c:v>-1.0647058125901578</c:v>
                </c:pt>
                <c:pt idx="88">
                  <c:v>-1.039427591308811</c:v>
                </c:pt>
                <c:pt idx="89">
                  <c:v>-1.014149370027464</c:v>
                </c:pt>
                <c:pt idx="90">
                  <c:v>-0.9888711487461169</c:v>
                </c:pt>
                <c:pt idx="91">
                  <c:v>-0.9635929274647699</c:v>
                </c:pt>
                <c:pt idx="92">
                  <c:v>-0.9383147061834228</c:v>
                </c:pt>
                <c:pt idx="93">
                  <c:v>-0.9130364849020758</c:v>
                </c:pt>
                <c:pt idx="94">
                  <c:v>-0.8877582636207287</c:v>
                </c:pt>
                <c:pt idx="95">
                  <c:v>-0.8624800423393817</c:v>
                </c:pt>
                <c:pt idx="96">
                  <c:v>-0.8372018210580346</c:v>
                </c:pt>
                <c:pt idx="97">
                  <c:v>-0.8119235997766876</c:v>
                </c:pt>
                <c:pt idx="98">
                  <c:v>-0.7866453784953406</c:v>
                </c:pt>
                <c:pt idx="99">
                  <c:v>-0.7613671572139935</c:v>
                </c:pt>
                <c:pt idx="100">
                  <c:v>-0.7360889359326465</c:v>
                </c:pt>
              </c:numCache>
            </c:numRef>
          </c:xVal>
          <c:yVal>
            <c:numRef>
              <c:f>calcoli!$D$9:$D$109</c:f>
              <c:numCache>
                <c:ptCount val="101"/>
                <c:pt idx="0">
                  <c:v>-10.791733192202056</c:v>
                </c:pt>
                <c:pt idx="1">
                  <c:v>-10.715898528358014</c:v>
                </c:pt>
                <c:pt idx="2">
                  <c:v>-10.640063864513973</c:v>
                </c:pt>
                <c:pt idx="3">
                  <c:v>-10.564229200669931</c:v>
                </c:pt>
                <c:pt idx="4">
                  <c:v>-10.48839453682589</c:v>
                </c:pt>
                <c:pt idx="5">
                  <c:v>-10.412559872981848</c:v>
                </c:pt>
                <c:pt idx="6">
                  <c:v>-10.336725209137807</c:v>
                </c:pt>
                <c:pt idx="7">
                  <c:v>-10.260890545293766</c:v>
                </c:pt>
                <c:pt idx="8">
                  <c:v>-10.185055881449724</c:v>
                </c:pt>
                <c:pt idx="9">
                  <c:v>-10.109221217605683</c:v>
                </c:pt>
                <c:pt idx="10">
                  <c:v>-10.033386553761641</c:v>
                </c:pt>
                <c:pt idx="11">
                  <c:v>-9.9575518899176</c:v>
                </c:pt>
                <c:pt idx="12">
                  <c:v>-9.881717226073558</c:v>
                </c:pt>
                <c:pt idx="13">
                  <c:v>-9.805882562229517</c:v>
                </c:pt>
                <c:pt idx="14">
                  <c:v>-9.730047898385475</c:v>
                </c:pt>
                <c:pt idx="15">
                  <c:v>-9.654213234541434</c:v>
                </c:pt>
                <c:pt idx="16">
                  <c:v>-9.578378570697392</c:v>
                </c:pt>
                <c:pt idx="17">
                  <c:v>-9.50254390685335</c:v>
                </c:pt>
                <c:pt idx="18">
                  <c:v>-9.42670924300931</c:v>
                </c:pt>
                <c:pt idx="19">
                  <c:v>-9.350874579165268</c:v>
                </c:pt>
                <c:pt idx="20">
                  <c:v>-9.275039915321226</c:v>
                </c:pt>
                <c:pt idx="21">
                  <c:v>-9.199205251477185</c:v>
                </c:pt>
                <c:pt idx="22">
                  <c:v>-9.123370587633143</c:v>
                </c:pt>
                <c:pt idx="23">
                  <c:v>-9.047535923789102</c:v>
                </c:pt>
                <c:pt idx="24">
                  <c:v>-8.97170125994506</c:v>
                </c:pt>
                <c:pt idx="25">
                  <c:v>-8.895866596101019</c:v>
                </c:pt>
                <c:pt idx="26">
                  <c:v>-8.820031932256978</c:v>
                </c:pt>
                <c:pt idx="27">
                  <c:v>-8.744197268412936</c:v>
                </c:pt>
                <c:pt idx="28">
                  <c:v>-8.668362604568895</c:v>
                </c:pt>
                <c:pt idx="29">
                  <c:v>-8.592527940724853</c:v>
                </c:pt>
                <c:pt idx="30">
                  <c:v>-8.516693276880812</c:v>
                </c:pt>
                <c:pt idx="31">
                  <c:v>-8.44085861303677</c:v>
                </c:pt>
                <c:pt idx="32">
                  <c:v>-8.365023949192729</c:v>
                </c:pt>
                <c:pt idx="33">
                  <c:v>-8.289189285348687</c:v>
                </c:pt>
                <c:pt idx="34">
                  <c:v>-8.213354621504646</c:v>
                </c:pt>
                <c:pt idx="35">
                  <c:v>-8.137519957660604</c:v>
                </c:pt>
                <c:pt idx="36">
                  <c:v>-8.061685293816563</c:v>
                </c:pt>
                <c:pt idx="37">
                  <c:v>-7.985850629972521</c:v>
                </c:pt>
                <c:pt idx="38">
                  <c:v>-7.91001596612848</c:v>
                </c:pt>
                <c:pt idx="39">
                  <c:v>-7.834181302284438</c:v>
                </c:pt>
                <c:pt idx="40">
                  <c:v>-7.758346638440397</c:v>
                </c:pt>
                <c:pt idx="41">
                  <c:v>-7.6825119745963555</c:v>
                </c:pt>
                <c:pt idx="42">
                  <c:v>-7.606677310752314</c:v>
                </c:pt>
                <c:pt idx="43">
                  <c:v>-7.5308426469082725</c:v>
                </c:pt>
                <c:pt idx="44">
                  <c:v>-7.455007983064231</c:v>
                </c:pt>
                <c:pt idx="45">
                  <c:v>-7.37917331922019</c:v>
                </c:pt>
                <c:pt idx="46">
                  <c:v>-7.303338655376148</c:v>
                </c:pt>
                <c:pt idx="47">
                  <c:v>-7.227503991532107</c:v>
                </c:pt>
                <c:pt idx="48">
                  <c:v>-7.151669327688065</c:v>
                </c:pt>
                <c:pt idx="49">
                  <c:v>-7.075834663844024</c:v>
                </c:pt>
                <c:pt idx="50">
                  <c:v>-6.999999999999983</c:v>
                </c:pt>
                <c:pt idx="51">
                  <c:v>-6.9241653361559425</c:v>
                </c:pt>
                <c:pt idx="52">
                  <c:v>-6.848330672311902</c:v>
                </c:pt>
                <c:pt idx="53">
                  <c:v>-6.772496008467861</c:v>
                </c:pt>
                <c:pt idx="54">
                  <c:v>-6.69666134462382</c:v>
                </c:pt>
                <c:pt idx="55">
                  <c:v>-6.620826680779779</c:v>
                </c:pt>
                <c:pt idx="56">
                  <c:v>-6.544992016935739</c:v>
                </c:pt>
                <c:pt idx="57">
                  <c:v>-6.469157353091697</c:v>
                </c:pt>
                <c:pt idx="58">
                  <c:v>-6.393322689247657</c:v>
                </c:pt>
                <c:pt idx="59">
                  <c:v>-6.317488025403616</c:v>
                </c:pt>
                <c:pt idx="60">
                  <c:v>-6.2416533615595755</c:v>
                </c:pt>
                <c:pt idx="61">
                  <c:v>-6.165818697715535</c:v>
                </c:pt>
                <c:pt idx="62">
                  <c:v>-6.0899840338714935</c:v>
                </c:pt>
                <c:pt idx="63">
                  <c:v>-6.014149370027453</c:v>
                </c:pt>
                <c:pt idx="64">
                  <c:v>-5.938314706183412</c:v>
                </c:pt>
                <c:pt idx="65">
                  <c:v>-5.862480042339371</c:v>
                </c:pt>
                <c:pt idx="66">
                  <c:v>-5.78664537849533</c:v>
                </c:pt>
                <c:pt idx="67">
                  <c:v>-5.71081071465129</c:v>
                </c:pt>
                <c:pt idx="68">
                  <c:v>-5.634976050807249</c:v>
                </c:pt>
                <c:pt idx="69">
                  <c:v>-5.5591413869632085</c:v>
                </c:pt>
                <c:pt idx="70">
                  <c:v>-5.483306723119167</c:v>
                </c:pt>
                <c:pt idx="71">
                  <c:v>-5.407472059275126</c:v>
                </c:pt>
                <c:pt idx="72">
                  <c:v>-5.331637395431086</c:v>
                </c:pt>
                <c:pt idx="73">
                  <c:v>-5.255802731587044</c:v>
                </c:pt>
                <c:pt idx="74">
                  <c:v>-5.179968067743004</c:v>
                </c:pt>
                <c:pt idx="75">
                  <c:v>-5.104133403898963</c:v>
                </c:pt>
                <c:pt idx="76">
                  <c:v>-5.028298740054923</c:v>
                </c:pt>
                <c:pt idx="77">
                  <c:v>-4.952464076210882</c:v>
                </c:pt>
                <c:pt idx="78">
                  <c:v>-4.8766294123668406</c:v>
                </c:pt>
                <c:pt idx="79">
                  <c:v>-4.8007947485228</c:v>
                </c:pt>
                <c:pt idx="80">
                  <c:v>-4.724960084678759</c:v>
                </c:pt>
                <c:pt idx="81">
                  <c:v>-4.649125420834718</c:v>
                </c:pt>
                <c:pt idx="82">
                  <c:v>-4.573290756990677</c:v>
                </c:pt>
                <c:pt idx="83">
                  <c:v>-4.497456093146637</c:v>
                </c:pt>
                <c:pt idx="84">
                  <c:v>-4.421621429302596</c:v>
                </c:pt>
                <c:pt idx="85">
                  <c:v>-4.345786765458556</c:v>
                </c:pt>
                <c:pt idx="86">
                  <c:v>-4.269952101614514</c:v>
                </c:pt>
                <c:pt idx="87">
                  <c:v>-4.1941174377704735</c:v>
                </c:pt>
                <c:pt idx="88">
                  <c:v>-4.118282773926433</c:v>
                </c:pt>
                <c:pt idx="89">
                  <c:v>-4.0424481100823915</c:v>
                </c:pt>
                <c:pt idx="90">
                  <c:v>-3.966613446238351</c:v>
                </c:pt>
                <c:pt idx="91">
                  <c:v>-3.8907787823943094</c:v>
                </c:pt>
                <c:pt idx="92">
                  <c:v>-3.8149441185502684</c:v>
                </c:pt>
                <c:pt idx="93">
                  <c:v>-3.7391094547062274</c:v>
                </c:pt>
                <c:pt idx="94">
                  <c:v>-3.6632747908621863</c:v>
                </c:pt>
                <c:pt idx="95">
                  <c:v>-3.5874401270181453</c:v>
                </c:pt>
                <c:pt idx="96">
                  <c:v>-3.511605463174104</c:v>
                </c:pt>
                <c:pt idx="97">
                  <c:v>-3.435770799330063</c:v>
                </c:pt>
                <c:pt idx="98">
                  <c:v>-3.3599361354860218</c:v>
                </c:pt>
                <c:pt idx="99">
                  <c:v>-3.2841014716419803</c:v>
                </c:pt>
                <c:pt idx="100">
                  <c:v>-3.2082668077979393</c:v>
                </c:pt>
              </c:numCache>
            </c:numRef>
          </c:yVal>
          <c:smooth val="0"/>
        </c:ser>
        <c:axId val="47274154"/>
        <c:axId val="22814203"/>
      </c:scatterChart>
      <c:valAx>
        <c:axId val="472741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crossBetween val="midCat"/>
        <c:dispUnits/>
      </c:val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99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95250</xdr:rowOff>
    </xdr:from>
    <xdr:to>
      <xdr:col>12</xdr:col>
      <xdr:colOff>171450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3533775" y="600075"/>
        <a:ext cx="27336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12"/>
  <sheetViews>
    <sheetView zoomScalePageLayoutView="0" workbookViewId="0" topLeftCell="A1">
      <selection activeCell="M18" sqref="M18"/>
    </sheetView>
  </sheetViews>
  <sheetFormatPr defaultColWidth="9.140625" defaultRowHeight="12.75"/>
  <sheetData>
    <row r="1" spans="1:1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1"/>
    </row>
    <row r="2" spans="1:15" ht="12.75">
      <c r="A2" s="12" t="s">
        <v>13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"/>
      <c r="M2" s="1"/>
      <c r="N2" s="1"/>
      <c r="O2" s="1"/>
    </row>
    <row r="3" spans="1:15" ht="12.75">
      <c r="A3" s="12"/>
      <c r="B3" s="12" t="s">
        <v>14</v>
      </c>
      <c r="C3" s="11">
        <f>utente!$C$6-$A$9+0.001</f>
        <v>-3.263911064067352</v>
      </c>
      <c r="D3" s="12"/>
      <c r="E3" s="12"/>
      <c r="F3" s="12"/>
      <c r="G3" s="12"/>
      <c r="H3" s="13"/>
      <c r="I3" s="13"/>
      <c r="J3" s="13"/>
      <c r="K3" s="13"/>
      <c r="L3" s="1"/>
      <c r="M3" s="1"/>
      <c r="N3" s="1"/>
      <c r="O3" s="1"/>
    </row>
    <row r="4" spans="1:15" ht="12.75">
      <c r="A4" s="12"/>
      <c r="B4" s="12" t="s">
        <v>15</v>
      </c>
      <c r="C4" s="11">
        <f>utente!$C$6+$A$9-0.001</f>
        <v>-0.7360889359326482</v>
      </c>
      <c r="D4" s="12"/>
      <c r="E4" s="12"/>
      <c r="F4" s="12"/>
      <c r="G4" s="12"/>
      <c r="H4" s="13"/>
      <c r="I4" s="13"/>
      <c r="J4" s="13"/>
      <c r="K4" s="13"/>
      <c r="L4" s="1"/>
      <c r="M4" s="1"/>
      <c r="N4" s="1"/>
      <c r="O4" s="1"/>
    </row>
    <row r="5" spans="1:15" ht="12.75">
      <c r="A5" s="11"/>
      <c r="B5" s="12" t="s">
        <v>16</v>
      </c>
      <c r="C5" s="12">
        <v>50</v>
      </c>
      <c r="D5" s="12"/>
      <c r="E5" s="12"/>
      <c r="F5" s="12"/>
      <c r="G5" s="12"/>
      <c r="H5" s="13"/>
      <c r="I5" s="13"/>
      <c r="J5" s="13"/>
      <c r="K5" s="13"/>
      <c r="L5" s="1"/>
      <c r="M5" s="1"/>
      <c r="N5" s="1"/>
      <c r="O5" s="1"/>
    </row>
    <row r="6" spans="1:15" ht="12.75">
      <c r="A6" s="13"/>
      <c r="B6" s="13"/>
      <c r="C6" s="13">
        <f>(C4-C3)/100</f>
        <v>0.025278221281347036</v>
      </c>
      <c r="D6" s="13"/>
      <c r="E6" s="13"/>
      <c r="F6" s="13"/>
      <c r="G6" s="13"/>
      <c r="H6" s="13"/>
      <c r="I6" s="13"/>
      <c r="J6" s="13"/>
      <c r="K6" s="13"/>
      <c r="L6" s="1"/>
      <c r="M6" s="1"/>
      <c r="N6" s="1"/>
      <c r="O6" s="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 t="s">
        <v>9</v>
      </c>
      <c r="B8" s="11"/>
      <c r="C8" s="11" t="s">
        <v>10</v>
      </c>
      <c r="D8" s="11" t="s">
        <v>11</v>
      </c>
      <c r="E8" s="11"/>
      <c r="F8" s="11" t="s">
        <v>12</v>
      </c>
      <c r="G8" s="11" t="s">
        <v>12</v>
      </c>
      <c r="H8" s="11" t="s">
        <v>3</v>
      </c>
      <c r="I8" s="11"/>
      <c r="J8" s="11"/>
      <c r="K8" s="11"/>
    </row>
    <row r="9" spans="1:11" ht="12.75">
      <c r="A9" s="11">
        <f>IF(utente!D12="no","",ABS(utente!C10*utente!C6+utente!C11*utente!C7+utente!C12)/((utente!C11^2+utente!C10^2)^(1/2)))</f>
        <v>1.2649110640673518</v>
      </c>
      <c r="B9" s="11"/>
      <c r="C9" s="11">
        <f>IF(utente!$C$11=0,-utente!$C$12/utente!$C$10,$C$3)</f>
        <v>-3.263911064067352</v>
      </c>
      <c r="D9" s="11">
        <f>IF(utente!$C$11=0,1,(-utente!$C$10/utente!$C$11)*C9-(utente!$C$12/utente!$C$11))</f>
        <v>-10.791733192202056</v>
      </c>
      <c r="E9" s="11">
        <f>$C$3</f>
        <v>-3.263911064067352</v>
      </c>
      <c r="F9" s="11">
        <f>(-utente!$C$18+(utente!$C$18^2-4*(E9^2+utente!$C$17*E9+utente!$C$19))^(1/2))/2</f>
        <v>-2.9497126046793776</v>
      </c>
      <c r="G9" s="11">
        <f>(-utente!$C$18-(utente!$C$18^2-4*(E9^2+utente!$C$17*E9+utente!$C$19))^(1/2))/2</f>
        <v>-3.0502873953206224</v>
      </c>
      <c r="H9" s="11">
        <f>utente!C6</f>
        <v>-2</v>
      </c>
      <c r="I9" s="11">
        <f>utente!C7</f>
        <v>-3</v>
      </c>
      <c r="J9" s="11"/>
      <c r="K9" s="11"/>
    </row>
    <row r="10" spans="1:11" ht="12.75">
      <c r="A10" s="11"/>
      <c r="B10" s="11"/>
      <c r="C10" s="11">
        <f>IF(utente!$C$11=0,-utente!$C$12/utente!$C$10,C9+$C$6)</f>
        <v>-3.238632842786005</v>
      </c>
      <c r="D10" s="11">
        <f>IF(utente!$C$11=0,D9+$C$6,(-utente!$C$10/utente!$C$11)*C10-(utente!$C$12/utente!$C$11))</f>
        <v>-10.715898528358014</v>
      </c>
      <c r="E10" s="11">
        <f aca="true" t="shared" si="0" ref="E10:E41">E9+$C$6</f>
        <v>-3.238632842786005</v>
      </c>
      <c r="F10" s="11">
        <f>(-utente!$C$18+(utente!$C$18^2-4*(E10^2+utente!$C$17*E10+utente!$C$19))^(1/2))/2</f>
        <v>-2.743506957654092</v>
      </c>
      <c r="G10" s="11">
        <f>(-utente!$C$18-(utente!$C$18^2-4*(E10^2+utente!$C$17*E10+utente!$C$19))^(1/2))/2</f>
        <v>-3.256493042345908</v>
      </c>
      <c r="H10" s="11"/>
      <c r="I10" s="11"/>
      <c r="J10" s="11"/>
      <c r="K10" s="11"/>
    </row>
    <row r="11" spans="1:11" ht="12.75">
      <c r="A11" s="11"/>
      <c r="B11" s="11"/>
      <c r="C11" s="11">
        <f>IF(utente!$C$11=0,-utente!$C$12/utente!$C$10,C10+$C$6)</f>
        <v>-3.213354621504658</v>
      </c>
      <c r="D11" s="11">
        <f>IF(utente!$C$11=0,D10+$C$6,(-utente!$C$10/utente!$C$11)*C11-(utente!$C$12/utente!$C$11))</f>
        <v>-10.640063864513973</v>
      </c>
      <c r="E11" s="11">
        <f t="shared" si="0"/>
        <v>-3.213354621504658</v>
      </c>
      <c r="F11" s="11">
        <f>(-utente!$C$18+(utente!$C$18^2-4*(E11^2+utente!$C$17*E11+utente!$C$19))^(1/2))/2</f>
        <v>-2.6425499161095534</v>
      </c>
      <c r="G11" s="11">
        <f>(-utente!$C$18-(utente!$C$18^2-4*(E11^2+utente!$C$17*E11+utente!$C$19))^(1/2))/2</f>
        <v>-3.3574500838904466</v>
      </c>
      <c r="H11" s="11"/>
      <c r="I11" s="11"/>
      <c r="J11" s="11"/>
      <c r="K11" s="11"/>
    </row>
    <row r="12" spans="1:11" ht="12.75">
      <c r="A12" s="11"/>
      <c r="B12" s="11"/>
      <c r="C12" s="11">
        <f>IF(utente!$C$11=0,-utente!$C$12/utente!$C$10,C11+$C$6)</f>
        <v>-3.1880764002233106</v>
      </c>
      <c r="D12" s="11">
        <f>IF(utente!$C$11=0,D11+$C$6,(-utente!$C$10/utente!$C$11)*C12-(utente!$C$12/utente!$C$11))</f>
        <v>-10.564229200669931</v>
      </c>
      <c r="E12" s="11">
        <f t="shared" si="0"/>
        <v>-3.1880764002233106</v>
      </c>
      <c r="F12" s="11">
        <f>(-utente!$C$18+(utente!$C$18^2-4*(E12^2+utente!$C$17*E12+utente!$C$19))^(1/2))/2</f>
        <v>-2.565863538466971</v>
      </c>
      <c r="G12" s="11">
        <f>(-utente!$C$18-(utente!$C$18^2-4*(E12^2+utente!$C$17*E12+utente!$C$19))^(1/2))/2</f>
        <v>-3.434136461533029</v>
      </c>
      <c r="H12" s="11"/>
      <c r="I12" s="11"/>
      <c r="J12" s="11"/>
      <c r="K12" s="11"/>
    </row>
    <row r="13" spans="1:11" ht="12.75">
      <c r="A13" s="11"/>
      <c r="B13" s="11"/>
      <c r="C13" s="11">
        <f>IF(utente!$C$11=0,-utente!$C$12/utente!$C$10,C12+$C$6)</f>
        <v>-3.1627981789419635</v>
      </c>
      <c r="D13" s="11">
        <f>IF(utente!$C$11=0,D12+$C$6,(-utente!$C$10/utente!$C$11)*C13-(utente!$C$12/utente!$C$11))</f>
        <v>-10.48839453682589</v>
      </c>
      <c r="E13" s="11">
        <f t="shared" si="0"/>
        <v>-3.1627981789419635</v>
      </c>
      <c r="F13" s="11">
        <f>(-utente!$C$18+(utente!$C$18^2-4*(E13^2+utente!$C$17*E13+utente!$C$19))^(1/2))/2</f>
        <v>-2.502104031900987</v>
      </c>
      <c r="G13" s="11">
        <f>(-utente!$C$18-(utente!$C$18^2-4*(E13^2+utente!$C$17*E13+utente!$C$19))^(1/2))/2</f>
        <v>-3.497895968099013</v>
      </c>
      <c r="H13" s="11"/>
      <c r="I13" s="11"/>
      <c r="J13" s="11"/>
      <c r="K13" s="11"/>
    </row>
    <row r="14" spans="1:11" ht="12.75">
      <c r="A14" s="11"/>
      <c r="B14" s="11"/>
      <c r="C14" s="11">
        <f>IF(utente!$C$11=0,-utente!$C$12/utente!$C$10,C13+$C$6)</f>
        <v>-3.1375199576606163</v>
      </c>
      <c r="D14" s="11">
        <f>IF(utente!$C$11=0,D13+$C$6,(-utente!$C$10/utente!$C$11)*C14-(utente!$C$12/utente!$C$11))</f>
        <v>-10.412559872981848</v>
      </c>
      <c r="E14" s="11">
        <f t="shared" si="0"/>
        <v>-3.1375199576606163</v>
      </c>
      <c r="F14" s="11">
        <f>(-utente!$C$18+(utente!$C$18^2-4*(E14^2+utente!$C$17*E14+utente!$C$19))^(1/2))/2</f>
        <v>-2.4467836355242283</v>
      </c>
      <c r="G14" s="11">
        <f>(-utente!$C$18-(utente!$C$18^2-4*(E14^2+utente!$C$17*E14+utente!$C$19))^(1/2))/2</f>
        <v>-3.5532163644757717</v>
      </c>
      <c r="H14" s="11"/>
      <c r="I14" s="11"/>
      <c r="J14" s="11"/>
      <c r="K14" s="11"/>
    </row>
    <row r="15" spans="1:11" ht="12.75">
      <c r="A15" s="11"/>
      <c r="B15" s="11"/>
      <c r="C15" s="11">
        <f>IF(utente!$C$11=0,-utente!$C$12/utente!$C$10,C14+$C$6)</f>
        <v>-3.112241736379269</v>
      </c>
      <c r="D15" s="11">
        <f>IF(utente!$C$11=0,D14+$C$6,(-utente!$C$10/utente!$C$11)*C15-(utente!$C$12/utente!$C$11))</f>
        <v>-10.336725209137807</v>
      </c>
      <c r="E15" s="11">
        <f t="shared" si="0"/>
        <v>-3.112241736379269</v>
      </c>
      <c r="F15" s="11">
        <f>(-utente!$C$18+(utente!$C$18^2-4*(E15^2+utente!$C$17*E15+utente!$C$19))^(1/2))/2</f>
        <v>-2.397572975493273</v>
      </c>
      <c r="G15" s="11">
        <f>(-utente!$C$18-(utente!$C$18^2-4*(E15^2+utente!$C$17*E15+utente!$C$19))^(1/2))/2</f>
        <v>-3.602427024506727</v>
      </c>
      <c r="H15" s="11"/>
      <c r="I15" s="11"/>
      <c r="J15" s="11"/>
      <c r="K15" s="11"/>
    </row>
    <row r="16" spans="1:11" ht="12.75">
      <c r="A16" s="11"/>
      <c r="B16" s="11"/>
      <c r="C16" s="11">
        <f>IF(utente!$C$11=0,-utente!$C$12/utente!$C$10,C15+$C$6)</f>
        <v>-3.086963515097922</v>
      </c>
      <c r="D16" s="11">
        <f>IF(utente!$C$11=0,D15+$C$6,(-utente!$C$10/utente!$C$11)*C16-(utente!$C$12/utente!$C$11))</f>
        <v>-10.260890545293766</v>
      </c>
      <c r="E16" s="11">
        <f t="shared" si="0"/>
        <v>-3.086963515097922</v>
      </c>
      <c r="F16" s="11">
        <f>(-utente!$C$18+(utente!$C$18^2-4*(E16^2+utente!$C$17*E16+utente!$C$19))^(1/2))/2</f>
        <v>-2.3530762665924447</v>
      </c>
      <c r="G16" s="11">
        <f>(-utente!$C$18-(utente!$C$18^2-4*(E16^2+utente!$C$17*E16+utente!$C$19))^(1/2))/2</f>
        <v>-3.6469237334075553</v>
      </c>
      <c r="H16" s="11"/>
      <c r="I16" s="11"/>
      <c r="J16" s="11"/>
      <c r="K16" s="11"/>
    </row>
    <row r="17" spans="1:11" ht="12.75">
      <c r="A17" s="11"/>
      <c r="B17" s="11"/>
      <c r="C17" s="11">
        <f>IF(utente!$C$11=0,-utente!$C$12/utente!$C$10,C16+$C$6)</f>
        <v>-3.061685293816575</v>
      </c>
      <c r="D17" s="11">
        <f>IF(utente!$C$11=0,D16+$C$6,(-utente!$C$10/utente!$C$11)*C17-(utente!$C$12/utente!$C$11))</f>
        <v>-10.185055881449724</v>
      </c>
      <c r="E17" s="11">
        <f t="shared" si="0"/>
        <v>-3.061685293816575</v>
      </c>
      <c r="F17" s="11">
        <f>(-utente!$C$18+(utente!$C$18^2-4*(E17^2+utente!$C$17*E17+utente!$C$19))^(1/2))/2</f>
        <v>-2.312377765852781</v>
      </c>
      <c r="G17" s="11">
        <f>(-utente!$C$18-(utente!$C$18^2-4*(E17^2+utente!$C$17*E17+utente!$C$19))^(1/2))/2</f>
        <v>-3.687622234147219</v>
      </c>
      <c r="H17" s="11"/>
      <c r="I17" s="11"/>
      <c r="J17" s="11"/>
      <c r="K17" s="11"/>
    </row>
    <row r="18" spans="1:11" ht="12.75">
      <c r="A18" s="11"/>
      <c r="B18" s="11"/>
      <c r="C18" s="11">
        <f>IF(utente!$C$11=0,-utente!$C$12/utente!$C$10,C17+$C$6)</f>
        <v>-3.0364070725352277</v>
      </c>
      <c r="D18" s="11">
        <f>IF(utente!$C$11=0,D17+$C$6,(-utente!$C$10/utente!$C$11)*C18-(utente!$C$12/utente!$C$11))</f>
        <v>-10.109221217605683</v>
      </c>
      <c r="E18" s="11">
        <f t="shared" si="0"/>
        <v>-3.0364070725352277</v>
      </c>
      <c r="F18" s="11">
        <f>(-utente!$C$18+(utente!$C$18^2-4*(E18^2+utente!$C$17*E18+utente!$C$19))^(1/2))/2</f>
        <v>-2.2748376871355225</v>
      </c>
      <c r="G18" s="11">
        <f>(-utente!$C$18-(utente!$C$18^2-4*(E18^2+utente!$C$17*E18+utente!$C$19))^(1/2))/2</f>
        <v>-3.7251623128644775</v>
      </c>
      <c r="H18" s="11"/>
      <c r="I18" s="11"/>
      <c r="J18" s="11"/>
      <c r="K18" s="11"/>
    </row>
    <row r="19" spans="1:11" ht="12.75">
      <c r="A19" s="11"/>
      <c r="B19" s="11"/>
      <c r="C19" s="11">
        <f>IF(utente!$C$11=0,-utente!$C$12/utente!$C$10,C18+$C$6)</f>
        <v>-3.0111288512538805</v>
      </c>
      <c r="D19" s="11">
        <f>IF(utente!$C$11=0,D18+$C$6,(-utente!$C$10/utente!$C$11)*C19-(utente!$C$12/utente!$C$11))</f>
        <v>-10.033386553761641</v>
      </c>
      <c r="E19" s="11">
        <f t="shared" si="0"/>
        <v>-3.0111288512538805</v>
      </c>
      <c r="F19" s="11">
        <f>(-utente!$C$18+(utente!$C$18^2-4*(E19^2+utente!$C$17*E19+utente!$C$19))^(1/2))/2</f>
        <v>-2.239987864463989</v>
      </c>
      <c r="G19" s="11">
        <f>(-utente!$C$18-(utente!$C$18^2-4*(E19^2+utente!$C$17*E19+utente!$C$19))^(1/2))/2</f>
        <v>-3.760012135536011</v>
      </c>
      <c r="H19" s="11"/>
      <c r="I19" s="11"/>
      <c r="J19" s="11"/>
      <c r="K19" s="11"/>
    </row>
    <row r="20" spans="1:11" ht="12.75">
      <c r="A20" s="11"/>
      <c r="B20" s="11"/>
      <c r="C20" s="11">
        <f>IF(utente!$C$11=0,-utente!$C$12/utente!$C$10,C19+$C$6)</f>
        <v>-2.9858506299725334</v>
      </c>
      <c r="D20" s="11">
        <f>IF(utente!$C$11=0,D19+$C$6,(-utente!$C$10/utente!$C$11)*C20-(utente!$C$12/utente!$C$11))</f>
        <v>-9.9575518899176</v>
      </c>
      <c r="E20" s="11">
        <f t="shared" si="0"/>
        <v>-2.9858506299725334</v>
      </c>
      <c r="F20" s="11">
        <f>(-utente!$C$18+(utente!$C$18^2-4*(E20^2+utente!$C$17*E20+utente!$C$19))^(1/2))/2</f>
        <v>-2.2074733219741063</v>
      </c>
      <c r="G20" s="11">
        <f>(-utente!$C$18-(utente!$C$18^2-4*(E20^2+utente!$C$17*E20+utente!$C$19))^(1/2))/2</f>
        <v>-3.7925266780258937</v>
      </c>
      <c r="H20" s="11"/>
      <c r="I20" s="11"/>
      <c r="J20" s="11"/>
      <c r="K20" s="11"/>
    </row>
    <row r="21" spans="1:11" ht="12.75">
      <c r="A21" s="11"/>
      <c r="B21" s="11"/>
      <c r="C21" s="11">
        <f>IF(utente!$C$11=0,-utente!$C$12/utente!$C$10,C20+$C$6)</f>
        <v>-2.960572408691186</v>
      </c>
      <c r="D21" s="11">
        <f>IF(utente!$C$11=0,D20+$C$6,(-utente!$C$10/utente!$C$11)*C21-(utente!$C$12/utente!$C$11))</f>
        <v>-9.881717226073558</v>
      </c>
      <c r="E21" s="11">
        <f t="shared" si="0"/>
        <v>-2.960572408691186</v>
      </c>
      <c r="F21" s="11">
        <f>(-utente!$C$18+(utente!$C$18^2-4*(E21^2+utente!$C$17*E21+utente!$C$19))^(1/2))/2</f>
        <v>-2.177017225173447</v>
      </c>
      <c r="G21" s="11">
        <f>(-utente!$C$18-(utente!$C$18^2-4*(E21^2+utente!$C$17*E21+utente!$C$19))^(1/2))/2</f>
        <v>-3.822982774826553</v>
      </c>
      <c r="H21" s="11"/>
      <c r="I21" s="11"/>
      <c r="J21" s="11"/>
      <c r="K21" s="11"/>
    </row>
    <row r="22" spans="1:11" ht="12.75">
      <c r="A22" s="11"/>
      <c r="B22" s="11"/>
      <c r="C22" s="11">
        <f>IF(utente!$C$11=0,-utente!$C$12/utente!$C$10,C21+$C$6)</f>
        <v>-2.935294187409839</v>
      </c>
      <c r="D22" s="11">
        <f>IF(utente!$C$11=0,D21+$C$6,(-utente!$C$10/utente!$C$11)*C22-(utente!$C$12/utente!$C$11))</f>
        <v>-9.805882562229517</v>
      </c>
      <c r="E22" s="11">
        <f t="shared" si="0"/>
        <v>-2.935294187409839</v>
      </c>
      <c r="F22" s="11">
        <f>(-utente!$C$18+(utente!$C$18^2-4*(E22^2+utente!$C$17*E22+utente!$C$19))^(1/2))/2</f>
        <v>-2.1483986948123146</v>
      </c>
      <c r="G22" s="11">
        <f>(-utente!$C$18-(utente!$C$18^2-4*(E22^2+utente!$C$17*E22+utente!$C$19))^(1/2))/2</f>
        <v>-3.8516013051876854</v>
      </c>
      <c r="H22" s="11"/>
      <c r="I22" s="11"/>
      <c r="J22" s="11"/>
      <c r="K22" s="11"/>
    </row>
    <row r="23" spans="1:11" ht="12.75">
      <c r="A23" s="11"/>
      <c r="B23" s="11"/>
      <c r="C23" s="11">
        <f>IF(utente!$C$11=0,-utente!$C$12/utente!$C$10,C22+$C$6)</f>
        <v>-2.910015966128492</v>
      </c>
      <c r="D23" s="11">
        <f>IF(utente!$C$11=0,D22+$C$6,(-utente!$C$10/utente!$C$11)*C23-(utente!$C$12/utente!$C$11))</f>
        <v>-9.730047898385475</v>
      </c>
      <c r="E23" s="11">
        <f t="shared" si="0"/>
        <v>-2.910015966128492</v>
      </c>
      <c r="F23" s="11">
        <f>(-utente!$C$18+(utente!$C$18^2-4*(E23^2+utente!$C$17*E23+utente!$C$19))^(1/2))/2</f>
        <v>-2.1214381402591918</v>
      </c>
      <c r="G23" s="11">
        <f>(-utente!$C$18-(utente!$C$18^2-4*(E23^2+utente!$C$17*E23+utente!$C$19))^(1/2))/2</f>
        <v>-3.8785618597408082</v>
      </c>
      <c r="H23" s="11"/>
      <c r="I23" s="11"/>
      <c r="J23" s="11"/>
      <c r="K23" s="11"/>
    </row>
    <row r="24" spans="1:11" ht="12.75">
      <c r="A24" s="11"/>
      <c r="B24" s="11"/>
      <c r="C24" s="11">
        <f>IF(utente!$C$11=0,-utente!$C$12/utente!$C$10,C23+$C$6)</f>
        <v>-2.8847377448471447</v>
      </c>
      <c r="D24" s="11">
        <f>IF(utente!$C$11=0,D23+$C$6,(-utente!$C$10/utente!$C$11)*C24-(utente!$C$12/utente!$C$11))</f>
        <v>-9.654213234541434</v>
      </c>
      <c r="E24" s="11">
        <f t="shared" si="0"/>
        <v>-2.8847377448471447</v>
      </c>
      <c r="F24" s="11">
        <f>(-utente!$C$18+(utente!$C$18^2-4*(E24^2+utente!$C$17*E24+utente!$C$19))^(1/2))/2</f>
        <v>-2.0959872109075066</v>
      </c>
      <c r="G24" s="11">
        <f>(-utente!$C$18-(utente!$C$18^2-4*(E24^2+utente!$C$17*E24+utente!$C$19))^(1/2))/2</f>
        <v>-3.9040127890924934</v>
      </c>
      <c r="H24" s="11"/>
      <c r="I24" s="11"/>
      <c r="J24" s="11"/>
      <c r="K24" s="11"/>
    </row>
    <row r="25" spans="1:11" ht="12.75">
      <c r="A25" s="11"/>
      <c r="B25" s="11"/>
      <c r="C25" s="11">
        <f>IF(utente!$C$11=0,-utente!$C$12/utente!$C$10,C24+$C$6)</f>
        <v>-2.8594595235657976</v>
      </c>
      <c r="D25" s="11">
        <f>IF(utente!$C$11=0,D24+$C$6,(-utente!$C$10/utente!$C$11)*C25-(utente!$C$12/utente!$C$11))</f>
        <v>-9.578378570697392</v>
      </c>
      <c r="E25" s="11">
        <f t="shared" si="0"/>
        <v>-2.8594595235657976</v>
      </c>
      <c r="F25" s="11">
        <f>(-utente!$C$18+(utente!$C$18^2-4*(E25^2+utente!$C$17*E25+utente!$C$19))^(1/2))/2</f>
        <v>-2.0719217019280904</v>
      </c>
      <c r="G25" s="11">
        <f>(-utente!$C$18-(utente!$C$18^2-4*(E25^2+utente!$C$17*E25+utente!$C$19))^(1/2))/2</f>
        <v>-3.9280782980719096</v>
      </c>
      <c r="H25" s="11"/>
      <c r="I25" s="11"/>
      <c r="J25" s="11"/>
      <c r="K25" s="11"/>
    </row>
    <row r="26" spans="1:11" ht="12.75">
      <c r="A26" s="11"/>
      <c r="B26" s="11"/>
      <c r="C26" s="11">
        <f>IF(utente!$C$11=0,-utente!$C$12/utente!$C$10,C25+$C$6)</f>
        <v>-2.8341813022844504</v>
      </c>
      <c r="D26" s="11">
        <f>IF(utente!$C$11=0,D25+$C$6,(-utente!$C$10/utente!$C$11)*C26-(utente!$C$12/utente!$C$11))</f>
        <v>-9.50254390685335</v>
      </c>
      <c r="E26" s="11">
        <f t="shared" si="0"/>
        <v>-2.8341813022844504</v>
      </c>
      <c r="F26" s="11">
        <f>(-utente!$C$18+(utente!$C$18^2-4*(E26^2+utente!$C$17*E26+utente!$C$19))^(1/2))/2</f>
        <v>-2.049136416240995</v>
      </c>
      <c r="G26" s="11">
        <f>(-utente!$C$18-(utente!$C$18^2-4*(E26^2+utente!$C$17*E26+utente!$C$19))^(1/2))/2</f>
        <v>-3.950863583759005</v>
      </c>
      <c r="H26" s="11"/>
      <c r="I26" s="11"/>
      <c r="J26" s="11"/>
      <c r="K26" s="11"/>
    </row>
    <row r="27" spans="1:11" ht="12.75">
      <c r="A27" s="11"/>
      <c r="B27" s="11"/>
      <c r="C27" s="11">
        <f>IF(utente!$C$11=0,-utente!$C$12/utente!$C$10,C26+$C$6)</f>
        <v>-2.8089030810031033</v>
      </c>
      <c r="D27" s="11">
        <f>IF(utente!$C$11=0,D26+$C$6,(-utente!$C$10/utente!$C$11)*C27-(utente!$C$12/utente!$C$11))</f>
        <v>-9.42670924300931</v>
      </c>
      <c r="E27" s="11">
        <f t="shared" si="0"/>
        <v>-2.8089030810031033</v>
      </c>
      <c r="F27" s="11">
        <f>(-utente!$C$18+(utente!$C$18^2-4*(E27^2+utente!$C$17*E27+utente!$C$19))^(1/2))/2</f>
        <v>-2.0275413604971746</v>
      </c>
      <c r="G27" s="11">
        <f>(-utente!$C$18-(utente!$C$18^2-4*(E27^2+utente!$C$17*E27+utente!$C$19))^(1/2))/2</f>
        <v>-3.9724586395028254</v>
      </c>
      <c r="H27" s="11"/>
      <c r="I27" s="11"/>
      <c r="J27" s="11"/>
      <c r="K27" s="11"/>
    </row>
    <row r="28" spans="1:11" ht="12.75">
      <c r="A28" s="11"/>
      <c r="B28" s="11"/>
      <c r="C28" s="11">
        <f>IF(utente!$C$11=0,-utente!$C$12/utente!$C$10,C27+$C$6)</f>
        <v>-2.783624859721756</v>
      </c>
      <c r="D28" s="11">
        <f>IF(utente!$C$11=0,D27+$C$6,(-utente!$C$10/utente!$C$11)*C28-(utente!$C$12/utente!$C$11))</f>
        <v>-9.350874579165268</v>
      </c>
      <c r="E28" s="11">
        <f t="shared" si="0"/>
        <v>-2.783624859721756</v>
      </c>
      <c r="F28" s="11">
        <f>(-utente!$C$18+(utente!$C$18^2-4*(E28^2+utente!$C$17*E28+utente!$C$19))^(1/2))/2</f>
        <v>-2.0070588742397377</v>
      </c>
      <c r="G28" s="11">
        <f>(-utente!$C$18-(utente!$C$18^2-4*(E28^2+utente!$C$17*E28+utente!$C$19))^(1/2))/2</f>
        <v>-3.9929411257602623</v>
      </c>
      <c r="H28" s="11"/>
      <c r="I28" s="11"/>
      <c r="J28" s="11"/>
      <c r="K28" s="11"/>
    </row>
    <row r="29" spans="1:11" ht="12.75">
      <c r="A29" s="11"/>
      <c r="B29" s="11"/>
      <c r="C29" s="11">
        <f>IF(utente!$C$11=0,-utente!$C$12/utente!$C$10,C28+$C$6)</f>
        <v>-2.758346638440409</v>
      </c>
      <c r="D29" s="11">
        <f>IF(utente!$C$11=0,D28+$C$6,(-utente!$C$10/utente!$C$11)*C29-(utente!$C$12/utente!$C$11))</f>
        <v>-9.275039915321226</v>
      </c>
      <c r="E29" s="11">
        <f t="shared" si="0"/>
        <v>-2.758346638440409</v>
      </c>
      <c r="F29" s="11">
        <f>(-utente!$C$18+(utente!$C$18^2-4*(E29^2+utente!$C$17*E29+utente!$C$19))^(1/2))/2</f>
        <v>-1.987621426557174</v>
      </c>
      <c r="G29" s="11">
        <f>(-utente!$C$18-(utente!$C$18^2-4*(E29^2+utente!$C$17*E29+utente!$C$19))^(1/2))/2</f>
        <v>-4.012378573442826</v>
      </c>
      <c r="H29" s="11"/>
      <c r="I29" s="11"/>
      <c r="J29" s="11"/>
      <c r="K29" s="11"/>
    </row>
    <row r="30" spans="1:11" ht="12.75">
      <c r="A30" s="11"/>
      <c r="B30" s="11"/>
      <c r="C30" s="11">
        <f>IF(utente!$C$11=0,-utente!$C$12/utente!$C$10,C29+$C$6)</f>
        <v>-2.733068417159062</v>
      </c>
      <c r="D30" s="11">
        <f>IF(utente!$C$11=0,D29+$C$6,(-utente!$C$10/utente!$C$11)*C30-(utente!$C$12/utente!$C$11))</f>
        <v>-9.199205251477185</v>
      </c>
      <c r="E30" s="11">
        <f t="shared" si="0"/>
        <v>-2.733068417159062</v>
      </c>
      <c r="F30" s="11">
        <f>(-utente!$C$18+(utente!$C$18^2-4*(E30^2+utente!$C$17*E30+utente!$C$19))^(1/2))/2</f>
        <v>-1.9691698996614877</v>
      </c>
      <c r="G30" s="11">
        <f>(-utente!$C$18-(utente!$C$18^2-4*(E30^2+utente!$C$17*E30+utente!$C$19))^(1/2))/2</f>
        <v>-4.0308301003385125</v>
      </c>
      <c r="H30" s="11"/>
      <c r="I30" s="11"/>
      <c r="J30" s="11"/>
      <c r="K30" s="11"/>
    </row>
    <row r="31" spans="1:11" ht="12.75">
      <c r="A31" s="11"/>
      <c r="B31" s="11"/>
      <c r="C31" s="11">
        <f>IF(utente!$C$11=0,-utente!$C$12/utente!$C$10,C30+$C$6)</f>
        <v>-2.7077901958777146</v>
      </c>
      <c r="D31" s="11">
        <f>IF(utente!$C$11=0,D30+$C$6,(-utente!$C$10/utente!$C$11)*C31-(utente!$C$12/utente!$C$11))</f>
        <v>-9.123370587633143</v>
      </c>
      <c r="E31" s="11">
        <f t="shared" si="0"/>
        <v>-2.7077901958777146</v>
      </c>
      <c r="F31" s="11">
        <f>(-utente!$C$18+(utente!$C$18^2-4*(E31^2+utente!$C$17*E31+utente!$C$19))^(1/2))/2</f>
        <v>-1.9516522339321811</v>
      </c>
      <c r="G31" s="11">
        <f>(-utente!$C$18-(utente!$C$18^2-4*(E31^2+utente!$C$17*E31+utente!$C$19))^(1/2))/2</f>
        <v>-4.048347766067819</v>
      </c>
      <c r="H31" s="11"/>
      <c r="I31" s="11"/>
      <c r="J31" s="11"/>
      <c r="K31" s="11"/>
    </row>
    <row r="32" spans="1:11" ht="12.75">
      <c r="A32" s="11"/>
      <c r="B32" s="11"/>
      <c r="C32" s="11">
        <f>IF(utente!$C$11=0,-utente!$C$12/utente!$C$10,C31+$C$6)</f>
        <v>-2.6825119745963675</v>
      </c>
      <c r="D32" s="11">
        <f>IF(utente!$C$11=0,D31+$C$6,(-utente!$C$10/utente!$C$11)*C32-(utente!$C$12/utente!$C$11))</f>
        <v>-9.047535923789102</v>
      </c>
      <c r="E32" s="11">
        <f t="shared" si="0"/>
        <v>-2.6825119745963675</v>
      </c>
      <c r="F32" s="11">
        <f>(-utente!$C$18+(utente!$C$18^2-4*(E32^2+utente!$C$17*E32+utente!$C$19))^(1/2))/2</f>
        <v>-1.9350223455242985</v>
      </c>
      <c r="G32" s="11">
        <f>(-utente!$C$18-(utente!$C$18^2-4*(E32^2+utente!$C$17*E32+utente!$C$19))^(1/2))/2</f>
        <v>-4.064977654475701</v>
      </c>
      <c r="H32" s="11"/>
      <c r="I32" s="11"/>
      <c r="J32" s="11"/>
      <c r="K32" s="11"/>
    </row>
    <row r="33" spans="1:11" ht="12.75">
      <c r="A33" s="11"/>
      <c r="B33" s="11"/>
      <c r="C33" s="11">
        <f>IF(utente!$C$11=0,-utente!$C$12/utente!$C$10,C32+$C$6)</f>
        <v>-2.6572337533150203</v>
      </c>
      <c r="D33" s="11">
        <f>IF(utente!$C$11=0,D32+$C$6,(-utente!$C$10/utente!$C$11)*C33-(utente!$C$12/utente!$C$11))</f>
        <v>-8.97170125994506</v>
      </c>
      <c r="E33" s="11">
        <f t="shared" si="0"/>
        <v>-2.6572337533150203</v>
      </c>
      <c r="F33" s="11">
        <f>(-utente!$C$18+(utente!$C$18^2-4*(E33^2+utente!$C$17*E33+utente!$C$19))^(1/2))/2</f>
        <v>-1.9192392524228823</v>
      </c>
      <c r="G33" s="11">
        <f>(-utente!$C$18-(utente!$C$18^2-4*(E33^2+utente!$C$17*E33+utente!$C$19))^(1/2))/2</f>
        <v>-4.080760747577118</v>
      </c>
      <c r="H33" s="11"/>
      <c r="I33" s="11"/>
      <c r="J33" s="11"/>
      <c r="K33" s="11"/>
    </row>
    <row r="34" spans="1:11" ht="12.75">
      <c r="A34" s="11"/>
      <c r="B34" s="11"/>
      <c r="C34" s="11">
        <f>IF(utente!$C$11=0,-utente!$C$12/utente!$C$10,C33+$C$6)</f>
        <v>-2.631955532033673</v>
      </c>
      <c r="D34" s="11">
        <f>IF(utente!$C$11=0,D33+$C$6,(-utente!$C$10/utente!$C$11)*C34-(utente!$C$12/utente!$C$11))</f>
        <v>-8.895866596101019</v>
      </c>
      <c r="E34" s="11">
        <f t="shared" si="0"/>
        <v>-2.631955532033673</v>
      </c>
      <c r="F34" s="11">
        <f>(-utente!$C$18+(utente!$C$18^2-4*(E34^2+utente!$C$17*E34+utente!$C$19))^(1/2))/2</f>
        <v>-1.9042663619601539</v>
      </c>
      <c r="G34" s="11">
        <f>(-utente!$C$18-(utente!$C$18^2-4*(E34^2+utente!$C$17*E34+utente!$C$19))^(1/2))/2</f>
        <v>-4.095733638039846</v>
      </c>
      <c r="H34" s="11"/>
      <c r="I34" s="11"/>
      <c r="J34" s="11"/>
      <c r="K34" s="11"/>
    </row>
    <row r="35" spans="1:11" ht="12.75">
      <c r="A35" s="11"/>
      <c r="B35" s="11"/>
      <c r="C35" s="11">
        <f>IF(utente!$C$11=0,-utente!$C$12/utente!$C$10,C34+$C$6)</f>
        <v>-2.606677310752326</v>
      </c>
      <c r="D35" s="11">
        <f>IF(utente!$C$11=0,D34+$C$6,(-utente!$C$10/utente!$C$11)*C35-(utente!$C$12/utente!$C$11))</f>
        <v>-8.820031932256978</v>
      </c>
      <c r="E35" s="11">
        <f t="shared" si="0"/>
        <v>-2.606677310752326</v>
      </c>
      <c r="F35" s="11">
        <f>(-utente!$C$18+(utente!$C$18^2-4*(E35^2+utente!$C$17*E35+utente!$C$19))^(1/2))/2</f>
        <v>-1.8900708848677201</v>
      </c>
      <c r="G35" s="11">
        <f>(-utente!$C$18-(utente!$C$18^2-4*(E35^2+utente!$C$17*E35+utente!$C$19))^(1/2))/2</f>
        <v>-4.10992911513228</v>
      </c>
      <c r="H35" s="11"/>
      <c r="I35" s="11"/>
      <c r="J35" s="11"/>
      <c r="K35" s="11"/>
    </row>
    <row r="36" spans="1:11" ht="12.75">
      <c r="A36" s="11"/>
      <c r="B36" s="11"/>
      <c r="C36" s="11">
        <f>IF(utente!$C$11=0,-utente!$C$12/utente!$C$10,C35+$C$6)</f>
        <v>-2.581399089470979</v>
      </c>
      <c r="D36" s="11">
        <f>IF(utente!$C$11=0,D35+$C$6,(-utente!$C$10/utente!$C$11)*C36-(utente!$C$12/utente!$C$11))</f>
        <v>-8.744197268412936</v>
      </c>
      <c r="E36" s="11">
        <f t="shared" si="0"/>
        <v>-2.581399089470979</v>
      </c>
      <c r="F36" s="11">
        <f>(-utente!$C$18+(utente!$C$18^2-4*(E36^2+utente!$C$17*E36+utente!$C$19))^(1/2))/2</f>
        <v>-1.8766233495562068</v>
      </c>
      <c r="G36" s="11">
        <f>(-utente!$C$18-(utente!$C$18^2-4*(E36^2+utente!$C$17*E36+utente!$C$19))^(1/2))/2</f>
        <v>-4.123376650443793</v>
      </c>
      <c r="H36" s="11"/>
      <c r="I36" s="11"/>
      <c r="J36" s="11"/>
      <c r="K36" s="11"/>
    </row>
    <row r="37" spans="1:11" ht="12.75">
      <c r="A37" s="11"/>
      <c r="B37" s="11"/>
      <c r="C37" s="11">
        <f>IF(utente!$C$11=0,-utente!$C$12/utente!$C$10,C36+$C$6)</f>
        <v>-2.5561208681896317</v>
      </c>
      <c r="D37" s="11">
        <f>IF(utente!$C$11=0,D36+$C$6,(-utente!$C$10/utente!$C$11)*C37-(utente!$C$12/utente!$C$11))</f>
        <v>-8.668362604568895</v>
      </c>
      <c r="E37" s="11">
        <f t="shared" si="0"/>
        <v>-2.5561208681896317</v>
      </c>
      <c r="F37" s="11">
        <f>(-utente!$C$18+(utente!$C$18^2-4*(E37^2+utente!$C$17*E37+utente!$C$19))^(1/2))/2</f>
        <v>-1.8638971965688977</v>
      </c>
      <c r="G37" s="11">
        <f>(-utente!$C$18-(utente!$C$18^2-4*(E37^2+utente!$C$17*E37+utente!$C$19))^(1/2))/2</f>
        <v>-4.136102803431102</v>
      </c>
      <c r="H37" s="11"/>
      <c r="I37" s="11"/>
      <c r="J37" s="11"/>
      <c r="K37" s="11"/>
    </row>
    <row r="38" spans="1:11" ht="12.75">
      <c r="A38" s="11"/>
      <c r="B38" s="11"/>
      <c r="C38" s="11">
        <f>IF(utente!$C$11=0,-utente!$C$12/utente!$C$10,C37+$C$6)</f>
        <v>-2.5308426469082845</v>
      </c>
      <c r="D38" s="11">
        <f>IF(utente!$C$11=0,D37+$C$6,(-utente!$C$10/utente!$C$11)*C38-(utente!$C$12/utente!$C$11))</f>
        <v>-8.592527940724853</v>
      </c>
      <c r="E38" s="11">
        <f t="shared" si="0"/>
        <v>-2.5308426469082845</v>
      </c>
      <c r="F38" s="11">
        <f>(-utente!$C$18+(utente!$C$18^2-4*(E38^2+utente!$C$17*E38+utente!$C$19))^(1/2))/2</f>
        <v>-1.851868437754886</v>
      </c>
      <c r="G38" s="11">
        <f>(-utente!$C$18-(utente!$C$18^2-4*(E38^2+utente!$C$17*E38+utente!$C$19))^(1/2))/2</f>
        <v>-4.148131562245114</v>
      </c>
      <c r="H38" s="11"/>
      <c r="I38" s="11"/>
      <c r="J38" s="11"/>
      <c r="K38" s="11"/>
    </row>
    <row r="39" spans="1:11" ht="12.75">
      <c r="A39" s="11"/>
      <c r="B39" s="11"/>
      <c r="C39" s="11">
        <f>IF(utente!$C$11=0,-utente!$C$12/utente!$C$10,C38+$C$6)</f>
        <v>-2.5055644256269374</v>
      </c>
      <c r="D39" s="11">
        <f>IF(utente!$C$11=0,D38+$C$6,(-utente!$C$10/utente!$C$11)*C39-(utente!$C$12/utente!$C$11))</f>
        <v>-8.516693276880812</v>
      </c>
      <c r="E39" s="11">
        <f t="shared" si="0"/>
        <v>-2.5055644256269374</v>
      </c>
      <c r="F39" s="11">
        <f>(-utente!$C$18+(utente!$C$18^2-4*(E39^2+utente!$C$17*E39+utente!$C$19))^(1/2))/2</f>
        <v>-1.840515368130951</v>
      </c>
      <c r="G39" s="11">
        <f>(-utente!$C$18-(utente!$C$18^2-4*(E39^2+utente!$C$17*E39+utente!$C$19))^(1/2))/2</f>
        <v>-4.159484631869049</v>
      </c>
      <c r="H39" s="11"/>
      <c r="I39" s="11"/>
      <c r="J39" s="11"/>
      <c r="K39" s="11"/>
    </row>
    <row r="40" spans="1:11" ht="12.75">
      <c r="A40" s="11"/>
      <c r="B40" s="11"/>
      <c r="C40" s="11">
        <f>IF(utente!$C$11=0,-utente!$C$12/utente!$C$10,C39+$C$6)</f>
        <v>-2.48028620434559</v>
      </c>
      <c r="D40" s="11">
        <f>IF(utente!$C$11=0,D39+$C$6,(-utente!$C$10/utente!$C$11)*C40-(utente!$C$12/utente!$C$11))</f>
        <v>-8.44085861303677</v>
      </c>
      <c r="E40" s="11">
        <f t="shared" si="0"/>
        <v>-2.48028620434559</v>
      </c>
      <c r="F40" s="11">
        <f>(-utente!$C$18+(utente!$C$18^2-4*(E40^2+utente!$C$17*E40+utente!$C$19))^(1/2))/2</f>
        <v>-1.8298183209794703</v>
      </c>
      <c r="G40" s="11">
        <f>(-utente!$C$18-(utente!$C$18^2-4*(E40^2+utente!$C$17*E40+utente!$C$19))^(1/2))/2</f>
        <v>-4.17018167902053</v>
      </c>
      <c r="H40" s="11"/>
      <c r="I40" s="11"/>
      <c r="J40" s="11"/>
      <c r="K40" s="11"/>
    </row>
    <row r="41" spans="1:11" ht="12.75">
      <c r="A41" s="11"/>
      <c r="B41" s="11"/>
      <c r="C41" s="11">
        <f>IF(utente!$C$11=0,-utente!$C$12/utente!$C$10,C40+$C$6)</f>
        <v>-2.455007983064243</v>
      </c>
      <c r="D41" s="11">
        <f>IF(utente!$C$11=0,D40+$C$6,(-utente!$C$10/utente!$C$11)*C41-(utente!$C$12/utente!$C$11))</f>
        <v>-8.365023949192729</v>
      </c>
      <c r="E41" s="11">
        <f t="shared" si="0"/>
        <v>-2.455007983064243</v>
      </c>
      <c r="F41" s="11">
        <f>(-utente!$C$18+(utente!$C$18^2-4*(E41^2+utente!$C$17*E41+utente!$C$19))^(1/2))/2</f>
        <v>-1.8197594586916577</v>
      </c>
      <c r="G41" s="11">
        <f>(-utente!$C$18-(utente!$C$18^2-4*(E41^2+utente!$C$17*E41+utente!$C$19))^(1/2))/2</f>
        <v>-4.1802405413083426</v>
      </c>
      <c r="H41" s="11"/>
      <c r="I41" s="11"/>
      <c r="J41" s="11"/>
      <c r="K41" s="11"/>
    </row>
    <row r="42" spans="1:11" ht="12.75">
      <c r="A42" s="11"/>
      <c r="B42" s="11"/>
      <c r="C42" s="11">
        <f>IF(utente!$C$11=0,-utente!$C$12/utente!$C$10,C41+$C$6)</f>
        <v>-2.429729761782896</v>
      </c>
      <c r="D42" s="11">
        <f>IF(utente!$C$11=0,D41+$C$6,(-utente!$C$10/utente!$C$11)*C42-(utente!$C$12/utente!$C$11))</f>
        <v>-8.289189285348687</v>
      </c>
      <c r="E42" s="11">
        <f aca="true" t="shared" si="1" ref="E42:E73">E41+$C$6</f>
        <v>-2.429729761782896</v>
      </c>
      <c r="F42" s="11">
        <f>(-utente!$C$18+(utente!$C$18^2-4*(E42^2+utente!$C$17*E42+utente!$C$19))^(1/2))/2</f>
        <v>-1.8103225933733065</v>
      </c>
      <c r="G42" s="11">
        <f>(-utente!$C$18-(utente!$C$18^2-4*(E42^2+utente!$C$17*E42+utente!$C$19))^(1/2))/2</f>
        <v>-4.189677406626694</v>
      </c>
      <c r="H42" s="11"/>
      <c r="I42" s="11"/>
      <c r="J42" s="11"/>
      <c r="K42" s="11"/>
    </row>
    <row r="43" spans="1:11" ht="12.75">
      <c r="A43" s="11"/>
      <c r="B43" s="11"/>
      <c r="C43" s="11">
        <f>IF(utente!$C$11=0,-utente!$C$12/utente!$C$10,C42+$C$6)</f>
        <v>-2.4044515405015487</v>
      </c>
      <c r="D43" s="11">
        <f>IF(utente!$C$11=0,D42+$C$6,(-utente!$C$10/utente!$C$11)*C43-(utente!$C$12/utente!$C$11))</f>
        <v>-8.213354621504646</v>
      </c>
      <c r="E43" s="11">
        <f t="shared" si="1"/>
        <v>-2.4044515405015487</v>
      </c>
      <c r="F43" s="11">
        <f>(-utente!$C$18+(utente!$C$18^2-4*(E43^2+utente!$C$17*E43+utente!$C$19))^(1/2))/2</f>
        <v>-1.8014930323999265</v>
      </c>
      <c r="G43" s="11">
        <f>(-utente!$C$18-(utente!$C$18^2-4*(E43^2+utente!$C$17*E43+utente!$C$19))^(1/2))/2</f>
        <v>-4.198506967600073</v>
      </c>
      <c r="H43" s="11"/>
      <c r="I43" s="11"/>
      <c r="J43" s="11"/>
      <c r="K43" s="11"/>
    </row>
    <row r="44" spans="1:11" ht="12.75">
      <c r="A44" s="11"/>
      <c r="B44" s="11"/>
      <c r="C44" s="11">
        <f>IF(utente!$C$11=0,-utente!$C$12/utente!$C$10,C43+$C$6)</f>
        <v>-2.3791733192202016</v>
      </c>
      <c r="D44" s="11">
        <f>IF(utente!$C$11=0,D43+$C$6,(-utente!$C$10/utente!$C$11)*C44-(utente!$C$12/utente!$C$11))</f>
        <v>-8.137519957660604</v>
      </c>
      <c r="E44" s="11">
        <f t="shared" si="1"/>
        <v>-2.3791733192202016</v>
      </c>
      <c r="F44" s="11">
        <f>(-utente!$C$18+(utente!$C$18^2-4*(E44^2+utente!$C$17*E44+utente!$C$19))^(1/2))/2</f>
        <v>-1.793257445023366</v>
      </c>
      <c r="G44" s="11">
        <f>(-utente!$C$18-(utente!$C$18^2-4*(E44^2+utente!$C$17*E44+utente!$C$19))^(1/2))/2</f>
        <v>-4.206742554976634</v>
      </c>
      <c r="H44" s="11"/>
      <c r="I44" s="11"/>
      <c r="J44" s="11"/>
      <c r="K44" s="11"/>
    </row>
    <row r="45" spans="1:11" ht="12.75">
      <c r="A45" s="11"/>
      <c r="B45" s="11"/>
      <c r="C45" s="11">
        <f>IF(utente!$C$11=0,-utente!$C$12/utente!$C$10,C44+$C$6)</f>
        <v>-2.3538950979388544</v>
      </c>
      <c r="D45" s="11">
        <f>IF(utente!$C$11=0,D44+$C$6,(-utente!$C$10/utente!$C$11)*C45-(utente!$C$12/utente!$C$11))</f>
        <v>-8.061685293816563</v>
      </c>
      <c r="E45" s="11">
        <f t="shared" si="1"/>
        <v>-2.3538950979388544</v>
      </c>
      <c r="F45" s="11">
        <f>(-utente!$C$18+(utente!$C$18^2-4*(E45^2+utente!$C$17*E45+utente!$C$19))^(1/2))/2</f>
        <v>-1.7856037468540804</v>
      </c>
      <c r="G45" s="11">
        <f>(-utente!$C$18-(utente!$C$18^2-4*(E45^2+utente!$C$17*E45+utente!$C$19))^(1/2))/2</f>
        <v>-4.214396253145919</v>
      </c>
      <c r="H45" s="11"/>
      <c r="I45" s="11"/>
      <c r="J45" s="11"/>
      <c r="K45" s="11"/>
    </row>
    <row r="46" spans="1:11" ht="12.75">
      <c r="A46" s="11"/>
      <c r="B46" s="11"/>
      <c r="C46" s="11">
        <f>IF(utente!$C$11=0,-utente!$C$12/utente!$C$10,C45+$C$6)</f>
        <v>-2.3286168766575073</v>
      </c>
      <c r="D46" s="11">
        <f>IF(utente!$C$11=0,D45+$C$6,(-utente!$C$10/utente!$C$11)*C46-(utente!$C$12/utente!$C$11))</f>
        <v>-7.985850629972521</v>
      </c>
      <c r="E46" s="11">
        <f t="shared" si="1"/>
        <v>-2.3286168766575073</v>
      </c>
      <c r="F46" s="11">
        <f>(-utente!$C$18+(utente!$C$18^2-4*(E46^2+utente!$C$17*E46+utente!$C$19))^(1/2))/2</f>
        <v>-1.7785209996173228</v>
      </c>
      <c r="G46" s="11">
        <f>(-utente!$C$18-(utente!$C$18^2-4*(E46^2+utente!$C$17*E46+utente!$C$19))^(1/2))/2</f>
        <v>-4.221479000382677</v>
      </c>
      <c r="H46" s="11"/>
      <c r="I46" s="11"/>
      <c r="J46" s="11"/>
      <c r="K46" s="11"/>
    </row>
    <row r="47" spans="1:11" ht="12.75">
      <c r="A47" s="11"/>
      <c r="B47" s="11"/>
      <c r="C47" s="11">
        <f>IF(utente!$C$11=0,-utente!$C$12/utente!$C$10,C46+$C$6)</f>
        <v>-2.30333865537616</v>
      </c>
      <c r="D47" s="11">
        <f>IF(utente!$C$11=0,D46+$C$6,(-utente!$C$10/utente!$C$11)*C47-(utente!$C$12/utente!$C$11))</f>
        <v>-7.91001596612848</v>
      </c>
      <c r="E47" s="11">
        <f t="shared" si="1"/>
        <v>-2.30333865537616</v>
      </c>
      <c r="F47" s="11">
        <f>(-utente!$C$18+(utente!$C$18^2-4*(E47^2+utente!$C$17*E47+utente!$C$19))^(1/2))/2</f>
        <v>-1.7719993240414795</v>
      </c>
      <c r="G47" s="11">
        <f>(-utente!$C$18-(utente!$C$18^2-4*(E47^2+utente!$C$17*E47+utente!$C$19))^(1/2))/2</f>
        <v>-4.228000675958521</v>
      </c>
      <c r="H47" s="11"/>
      <c r="I47" s="11"/>
      <c r="J47" s="11"/>
      <c r="K47" s="11"/>
    </row>
    <row r="48" spans="1:11" ht="12.75">
      <c r="A48" s="11"/>
      <c r="B48" s="11"/>
      <c r="C48" s="11">
        <f>IF(utente!$C$11=0,-utente!$C$12/utente!$C$10,C47+$C$6)</f>
        <v>-2.278060434094813</v>
      </c>
      <c r="D48" s="11">
        <f>IF(utente!$C$11=0,D47+$C$6,(-utente!$C$10/utente!$C$11)*C48-(utente!$C$12/utente!$C$11))</f>
        <v>-7.834181302284438</v>
      </c>
      <c r="E48" s="11">
        <f t="shared" si="1"/>
        <v>-2.278060434094813</v>
      </c>
      <c r="F48" s="11">
        <f>(-utente!$C$18+(utente!$C$18^2-4*(E48^2+utente!$C$17*E48+utente!$C$19))^(1/2))/2</f>
        <v>-1.7660298241079715</v>
      </c>
      <c r="G48" s="11">
        <f>(-utente!$C$18-(utente!$C$18^2-4*(E48^2+utente!$C$17*E48+utente!$C$19))^(1/2))/2</f>
        <v>-4.233970175892028</v>
      </c>
      <c r="H48" s="11"/>
      <c r="I48" s="11"/>
      <c r="J48" s="11"/>
      <c r="K48" s="11"/>
    </row>
    <row r="49" spans="1:11" ht="12.75">
      <c r="A49" s="11"/>
      <c r="B49" s="11"/>
      <c r="C49" s="11">
        <f>IF(utente!$C$11=0,-utente!$C$12/utente!$C$10,C48+$C$6)</f>
        <v>-2.252782212813466</v>
      </c>
      <c r="D49" s="11">
        <f>IF(utente!$C$11=0,D48+$C$6,(-utente!$C$10/utente!$C$11)*C49-(utente!$C$12/utente!$C$11))</f>
        <v>-7.758346638440397</v>
      </c>
      <c r="E49" s="11">
        <f t="shared" si="1"/>
        <v>-2.252782212813466</v>
      </c>
      <c r="F49" s="11">
        <f>(-utente!$C$18+(utente!$C$18^2-4*(E49^2+utente!$C$17*E49+utente!$C$19))^(1/2))/2</f>
        <v>-1.7606045211938495</v>
      </c>
      <c r="G49" s="11">
        <f>(-utente!$C$18-(utente!$C$18^2-4*(E49^2+utente!$C$17*E49+utente!$C$19))^(1/2))/2</f>
        <v>-4.23939547880615</v>
      </c>
      <c r="H49" s="11"/>
      <c r="I49" s="11"/>
      <c r="J49" s="11"/>
      <c r="K49" s="11"/>
    </row>
    <row r="50" spans="1:11" ht="12.75">
      <c r="A50" s="11"/>
      <c r="B50" s="11"/>
      <c r="C50" s="11">
        <f>IF(utente!$C$11=0,-utente!$C$12/utente!$C$10,C49+$C$6)</f>
        <v>-2.2275039915321186</v>
      </c>
      <c r="D50" s="11">
        <f>IF(utente!$C$11=0,D49+$C$6,(-utente!$C$10/utente!$C$11)*C50-(utente!$C$12/utente!$C$11))</f>
        <v>-7.6825119745963555</v>
      </c>
      <c r="E50" s="11">
        <f t="shared" si="1"/>
        <v>-2.2275039915321186</v>
      </c>
      <c r="F50" s="11">
        <f>(-utente!$C$18+(utente!$C$18^2-4*(E50^2+utente!$C$17*E50+utente!$C$19))^(1/2))/2</f>
        <v>-1.7557162968852507</v>
      </c>
      <c r="G50" s="11">
        <f>(-utente!$C$18-(utente!$C$18^2-4*(E50^2+utente!$C$17*E50+utente!$C$19))^(1/2))/2</f>
        <v>-4.24428370311475</v>
      </c>
      <c r="H50" s="11"/>
      <c r="I50" s="11"/>
      <c r="J50" s="11"/>
      <c r="K50" s="11"/>
    </row>
    <row r="51" spans="1:11" ht="12.75">
      <c r="A51" s="11"/>
      <c r="B51" s="11"/>
      <c r="C51" s="11">
        <f>IF(utente!$C$11=0,-utente!$C$12/utente!$C$10,C50+$C$6)</f>
        <v>-2.2022257702507715</v>
      </c>
      <c r="D51" s="11">
        <f>IF(utente!$C$11=0,D50+$C$6,(-utente!$C$10/utente!$C$11)*C51-(utente!$C$12/utente!$C$11))</f>
        <v>-7.606677310752314</v>
      </c>
      <c r="E51" s="11">
        <f t="shared" si="1"/>
        <v>-2.2022257702507715</v>
      </c>
      <c r="F51" s="11">
        <f>(-utente!$C$18+(utente!$C$18^2-4*(E51^2+utente!$C$17*E51+utente!$C$19))^(1/2))/2</f>
        <v>-1.751358843443609</v>
      </c>
      <c r="G51" s="11">
        <f>(-utente!$C$18-(utente!$C$18^2-4*(E51^2+utente!$C$17*E51+utente!$C$19))^(1/2))/2</f>
        <v>-4.248641156556391</v>
      </c>
      <c r="H51" s="11"/>
      <c r="I51" s="11"/>
      <c r="J51" s="11"/>
      <c r="K51" s="11"/>
    </row>
    <row r="52" spans="1:11" ht="12.75">
      <c r="A52" s="11"/>
      <c r="B52" s="11"/>
      <c r="C52" s="11">
        <f>IF(utente!$C$11=0,-utente!$C$12/utente!$C$10,C51+$C$6)</f>
        <v>-2.1769475489694243</v>
      </c>
      <c r="D52" s="11">
        <f>IF(utente!$C$11=0,D51+$C$6,(-utente!$C$10/utente!$C$11)*C52-(utente!$C$12/utente!$C$11))</f>
        <v>-7.5308426469082725</v>
      </c>
      <c r="E52" s="11">
        <f t="shared" si="1"/>
        <v>-2.1769475489694243</v>
      </c>
      <c r="F52" s="11">
        <f>(-utente!$C$18+(utente!$C$18^2-4*(E52^2+utente!$C$17*E52+utente!$C$19))^(1/2))/2</f>
        <v>-1.7475266210758358</v>
      </c>
      <c r="G52" s="11">
        <f>(-utente!$C$18-(utente!$C$18^2-4*(E52^2+utente!$C$17*E52+utente!$C$19))^(1/2))/2</f>
        <v>-4.252473378924164</v>
      </c>
      <c r="H52" s="11"/>
      <c r="I52" s="11"/>
      <c r="J52" s="11"/>
      <c r="K52" s="11"/>
    </row>
    <row r="53" spans="1:11" ht="12.75">
      <c r="A53" s="11"/>
      <c r="B53" s="11"/>
      <c r="C53" s="11">
        <f>IF(utente!$C$11=0,-utente!$C$12/utente!$C$10,C52+$C$6)</f>
        <v>-2.151669327688077</v>
      </c>
      <c r="D53" s="11">
        <f>IF(utente!$C$11=0,D52+$C$6,(-utente!$C$10/utente!$C$11)*C53-(utente!$C$12/utente!$C$11))</f>
        <v>-7.455007983064231</v>
      </c>
      <c r="E53" s="11">
        <f t="shared" si="1"/>
        <v>-2.151669327688077</v>
      </c>
      <c r="F53" s="11">
        <f>(-utente!$C$18+(utente!$C$18^2-4*(E53^2+utente!$C$17*E53+utente!$C$19))^(1/2))/2</f>
        <v>-1.7442148213015705</v>
      </c>
      <c r="G53" s="11">
        <f>(-utente!$C$18-(utente!$C$18^2-4*(E53^2+utente!$C$17*E53+utente!$C$19))^(1/2))/2</f>
        <v>-4.25578517869843</v>
      </c>
      <c r="H53" s="11"/>
      <c r="I53" s="11"/>
      <c r="J53" s="11"/>
      <c r="K53" s="11"/>
    </row>
    <row r="54" spans="1:11" ht="12.75">
      <c r="A54" s="11"/>
      <c r="B54" s="11"/>
      <c r="C54" s="11">
        <f>IF(utente!$C$11=0,-utente!$C$12/utente!$C$10,C53+$C$6)</f>
        <v>-2.12639110640673</v>
      </c>
      <c r="D54" s="11">
        <f>IF(utente!$C$11=0,D53+$C$6,(-utente!$C$10/utente!$C$11)*C54-(utente!$C$12/utente!$C$11))</f>
        <v>-7.37917331922019</v>
      </c>
      <c r="E54" s="11">
        <f t="shared" si="1"/>
        <v>-2.12639110640673</v>
      </c>
      <c r="F54" s="11">
        <f>(-utente!$C$18+(utente!$C$18^2-4*(E54^2+utente!$C$17*E54+utente!$C$19))^(1/2))/2</f>
        <v>-1.741419335830523</v>
      </c>
      <c r="G54" s="11">
        <f>(-utente!$C$18-(utente!$C$18^2-4*(E54^2+utente!$C$17*E54+utente!$C$19))^(1/2))/2</f>
        <v>-4.258580664169477</v>
      </c>
      <c r="H54" s="11"/>
      <c r="I54" s="11"/>
      <c r="J54" s="11"/>
      <c r="K54" s="11"/>
    </row>
    <row r="55" spans="1:11" ht="12.75">
      <c r="A55" s="11"/>
      <c r="B55" s="11"/>
      <c r="C55" s="11">
        <f>IF(utente!$C$11=0,-utente!$C$12/utente!$C$10,C54+$C$6)</f>
        <v>-2.101112885125383</v>
      </c>
      <c r="D55" s="11">
        <f>IF(utente!$C$11=0,D54+$C$6,(-utente!$C$10/utente!$C$11)*C55-(utente!$C$12/utente!$C$11))</f>
        <v>-7.303338655376148</v>
      </c>
      <c r="E55" s="11">
        <f t="shared" si="1"/>
        <v>-2.101112885125383</v>
      </c>
      <c r="F55" s="11">
        <f>(-utente!$C$18+(utente!$C$18^2-4*(E55^2+utente!$C$17*E55+utente!$C$19))^(1/2))/2</f>
        <v>-1.7391367304653447</v>
      </c>
      <c r="G55" s="11">
        <f>(-utente!$C$18-(utente!$C$18^2-4*(E55^2+utente!$C$17*E55+utente!$C$19))^(1/2))/2</f>
        <v>-4.2608632695346556</v>
      </c>
      <c r="H55" s="11"/>
      <c r="I55" s="11"/>
      <c r="J55" s="11"/>
      <c r="K55" s="11"/>
    </row>
    <row r="56" spans="1:11" ht="12.75">
      <c r="A56" s="11"/>
      <c r="B56" s="11"/>
      <c r="C56" s="11">
        <f>IF(utente!$C$11=0,-utente!$C$12/utente!$C$10,C55+$C$6)</f>
        <v>-2.0758346638440357</v>
      </c>
      <c r="D56" s="11">
        <f>IF(utente!$C$11=0,D55+$C$6,(-utente!$C$10/utente!$C$11)*C56-(utente!$C$12/utente!$C$11))</f>
        <v>-7.227503991532107</v>
      </c>
      <c r="E56" s="11">
        <f t="shared" si="1"/>
        <v>-2.0758346638440357</v>
      </c>
      <c r="F56" s="11">
        <f>(-utente!$C$18+(utente!$C$18^2-4*(E56^2+utente!$C$17*E56+utente!$C$19))^(1/2))/2</f>
        <v>-1.737364223633885</v>
      </c>
      <c r="G56" s="11">
        <f>(-utente!$C$18-(utente!$C$18^2-4*(E56^2+utente!$C$17*E56+utente!$C$19))^(1/2))/2</f>
        <v>-4.262635776366115</v>
      </c>
      <c r="H56" s="11"/>
      <c r="I56" s="11"/>
      <c r="J56" s="11"/>
      <c r="K56" s="11"/>
    </row>
    <row r="57" spans="1:11" ht="12.75">
      <c r="A57" s="11"/>
      <c r="B57" s="11"/>
      <c r="C57" s="11">
        <f>IF(utente!$C$11=0,-utente!$C$12/utente!$C$10,C56+$C$6)</f>
        <v>-2.0505564425626885</v>
      </c>
      <c r="D57" s="11">
        <f>IF(utente!$C$11=0,D56+$C$6,(-utente!$C$10/utente!$C$11)*C57-(utente!$C$12/utente!$C$11))</f>
        <v>-7.151669327688065</v>
      </c>
      <c r="E57" s="11">
        <f t="shared" si="1"/>
        <v>-2.0505564425626885</v>
      </c>
      <c r="F57" s="11">
        <f>(-utente!$C$18+(utente!$C$18^2-4*(E57^2+utente!$C$17*E57+utente!$C$19))^(1/2))/2</f>
        <v>-1.7360996692320216</v>
      </c>
      <c r="G57" s="11">
        <f>(-utente!$C$18-(utente!$C$18^2-4*(E57^2+utente!$C$17*E57+utente!$C$19))^(1/2))/2</f>
        <v>-4.263900330767978</v>
      </c>
      <c r="H57" s="11"/>
      <c r="I57" s="11"/>
      <c r="J57" s="11"/>
      <c r="K57" s="11"/>
    </row>
    <row r="58" spans="1:11" ht="12.75">
      <c r="A58" s="11"/>
      <c r="B58" s="11"/>
      <c r="C58" s="11">
        <f>IF(utente!$C$11=0,-utente!$C$12/utente!$C$10,C57+$C$6)</f>
        <v>-2.0252782212813414</v>
      </c>
      <c r="D58" s="11">
        <f>IF(utente!$C$11=0,D57+$C$6,(-utente!$C$10/utente!$C$11)*C58-(utente!$C$12/utente!$C$11))</f>
        <v>-7.075834663844024</v>
      </c>
      <c r="E58" s="11">
        <f t="shared" si="1"/>
        <v>-2.0252782212813414</v>
      </c>
      <c r="F58" s="11">
        <f>(-utente!$C$18+(utente!$C$18^2-4*(E58^2+utente!$C$17*E58+utente!$C$19))^(1/2))/2</f>
        <v>-1.7353415435269288</v>
      </c>
      <c r="G58" s="11">
        <f>(-utente!$C$18-(utente!$C$18^2-4*(E58^2+utente!$C$17*E58+utente!$C$19))^(1/2))/2</f>
        <v>-4.264658456473072</v>
      </c>
      <c r="H58" s="11"/>
      <c r="I58" s="11"/>
      <c r="J58" s="11"/>
      <c r="K58" s="11"/>
    </row>
    <row r="59" spans="1:11" ht="12.75">
      <c r="A59" s="11"/>
      <c r="B59" s="11"/>
      <c r="C59" s="11">
        <f>IF(utente!$C$11=0,-utente!$C$12/utente!$C$10,C58+$C$6)</f>
        <v>-1.9999999999999944</v>
      </c>
      <c r="D59" s="11">
        <f>IF(utente!$C$11=0,D58+$C$6,(-utente!$C$10/utente!$C$11)*C59-(utente!$C$12/utente!$C$11))</f>
        <v>-6.999999999999983</v>
      </c>
      <c r="E59" s="11">
        <f t="shared" si="1"/>
        <v>-1.9999999999999944</v>
      </c>
      <c r="F59" s="11">
        <f>(-utente!$C$18+(utente!$C$18^2-4*(E59^2+utente!$C$17*E59+utente!$C$19))^(1/2))/2</f>
        <v>-1.7350889359326485</v>
      </c>
      <c r="G59" s="11">
        <f>(-utente!$C$18-(utente!$C$18^2-4*(E59^2+utente!$C$17*E59+utente!$C$19))^(1/2))/2</f>
        <v>-4.264911064067352</v>
      </c>
      <c r="H59" s="11"/>
      <c r="I59" s="11"/>
      <c r="J59" s="11"/>
      <c r="K59" s="11"/>
    </row>
    <row r="60" spans="1:11" ht="12.75">
      <c r="A60" s="11"/>
      <c r="B60" s="11"/>
      <c r="C60" s="11">
        <f>IF(utente!$C$11=0,-utente!$C$12/utente!$C$10,C59+$C$6)</f>
        <v>-1.9747217787186475</v>
      </c>
      <c r="D60" s="11">
        <f>IF(utente!$C$11=0,D59+$C$6,(-utente!$C$10/utente!$C$11)*C60-(utente!$C$12/utente!$C$11))</f>
        <v>-6.9241653361559425</v>
      </c>
      <c r="E60" s="11">
        <f t="shared" si="1"/>
        <v>-1.9747217787186475</v>
      </c>
      <c r="F60" s="11">
        <f>(-utente!$C$18+(utente!$C$18^2-4*(E60^2+utente!$C$17*E60+utente!$C$19))^(1/2))/2</f>
        <v>-1.7353415435269288</v>
      </c>
      <c r="G60" s="11">
        <f>(-utente!$C$18-(utente!$C$18^2-4*(E60^2+utente!$C$17*E60+utente!$C$19))^(1/2))/2</f>
        <v>-4.264658456473072</v>
      </c>
      <c r="H60" s="11"/>
      <c r="I60" s="11"/>
      <c r="J60" s="11"/>
      <c r="K60" s="11"/>
    </row>
    <row r="61" spans="1:11" ht="12.75">
      <c r="A61" s="11"/>
      <c r="B61" s="11"/>
      <c r="C61" s="11">
        <f>IF(utente!$C$11=0,-utente!$C$12/utente!$C$10,C60+$C$6)</f>
        <v>-1.9494435574373006</v>
      </c>
      <c r="D61" s="11">
        <f>IF(utente!$C$11=0,D60+$C$6,(-utente!$C$10/utente!$C$11)*C61-(utente!$C$12/utente!$C$11))</f>
        <v>-6.848330672311902</v>
      </c>
      <c r="E61" s="11">
        <f t="shared" si="1"/>
        <v>-1.9494435574373006</v>
      </c>
      <c r="F61" s="11">
        <f>(-utente!$C$18+(utente!$C$18^2-4*(E61^2+utente!$C$17*E61+utente!$C$19))^(1/2))/2</f>
        <v>-1.736099669232022</v>
      </c>
      <c r="G61" s="11">
        <f>(-utente!$C$18-(utente!$C$18^2-4*(E61^2+utente!$C$17*E61+utente!$C$19))^(1/2))/2</f>
        <v>-4.263900330767978</v>
      </c>
      <c r="H61" s="11"/>
      <c r="I61" s="11"/>
      <c r="J61" s="11"/>
      <c r="K61" s="11"/>
    </row>
    <row r="62" spans="1:11" ht="12.75">
      <c r="A62" s="11"/>
      <c r="B62" s="11"/>
      <c r="C62" s="11">
        <f>IF(utente!$C$11=0,-utente!$C$12/utente!$C$10,C61+$C$6)</f>
        <v>-1.9241653361559536</v>
      </c>
      <c r="D62" s="11">
        <f>IF(utente!$C$11=0,D61+$C$6,(-utente!$C$10/utente!$C$11)*C62-(utente!$C$12/utente!$C$11))</f>
        <v>-6.772496008467861</v>
      </c>
      <c r="E62" s="11">
        <f t="shared" si="1"/>
        <v>-1.9241653361559536</v>
      </c>
      <c r="F62" s="11">
        <f>(-utente!$C$18+(utente!$C$18^2-4*(E62^2+utente!$C$17*E62+utente!$C$19))^(1/2))/2</f>
        <v>-1.7373642236338858</v>
      </c>
      <c r="G62" s="11">
        <f>(-utente!$C$18-(utente!$C$18^2-4*(E62^2+utente!$C$17*E62+utente!$C$19))^(1/2))/2</f>
        <v>-4.262635776366114</v>
      </c>
      <c r="H62" s="11"/>
      <c r="I62" s="11"/>
      <c r="J62" s="11"/>
      <c r="K62" s="11"/>
    </row>
    <row r="63" spans="1:11" ht="12.75">
      <c r="A63" s="11"/>
      <c r="B63" s="11"/>
      <c r="C63" s="11">
        <f>IF(utente!$C$11=0,-utente!$C$12/utente!$C$10,C62+$C$6)</f>
        <v>-1.8988871148746067</v>
      </c>
      <c r="D63" s="11">
        <f>IF(utente!$C$11=0,D62+$C$6,(-utente!$C$10/utente!$C$11)*C63-(utente!$C$12/utente!$C$11))</f>
        <v>-6.69666134462382</v>
      </c>
      <c r="E63" s="11">
        <f t="shared" si="1"/>
        <v>-1.8988871148746067</v>
      </c>
      <c r="F63" s="11">
        <f>(-utente!$C$18+(utente!$C$18^2-4*(E63^2+utente!$C$17*E63+utente!$C$19))^(1/2))/2</f>
        <v>-1.7391367304653458</v>
      </c>
      <c r="G63" s="11">
        <f>(-utente!$C$18-(utente!$C$18^2-4*(E63^2+utente!$C$17*E63+utente!$C$19))^(1/2))/2</f>
        <v>-4.260863269534655</v>
      </c>
      <c r="H63" s="11"/>
      <c r="I63" s="11"/>
      <c r="J63" s="11"/>
      <c r="K63" s="11"/>
    </row>
    <row r="64" spans="1:11" ht="12.75">
      <c r="A64" s="11"/>
      <c r="B64" s="11"/>
      <c r="C64" s="11">
        <f>IF(utente!$C$11=0,-utente!$C$12/utente!$C$10,C63+$C$6)</f>
        <v>-1.8736088935932598</v>
      </c>
      <c r="D64" s="11">
        <f>IF(utente!$C$11=0,D63+$C$6,(-utente!$C$10/utente!$C$11)*C64-(utente!$C$12/utente!$C$11))</f>
        <v>-6.620826680779779</v>
      </c>
      <c r="E64" s="11">
        <f t="shared" si="1"/>
        <v>-1.8736088935932598</v>
      </c>
      <c r="F64" s="11">
        <f>(-utente!$C$18+(utente!$C$18^2-4*(E64^2+utente!$C$17*E64+utente!$C$19))^(1/2))/2</f>
        <v>-1.7414193358305237</v>
      </c>
      <c r="G64" s="11">
        <f>(-utente!$C$18-(utente!$C$18^2-4*(E64^2+utente!$C$17*E64+utente!$C$19))^(1/2))/2</f>
        <v>-4.258580664169476</v>
      </c>
      <c r="H64" s="11"/>
      <c r="I64" s="11"/>
      <c r="J64" s="11"/>
      <c r="K64" s="11"/>
    </row>
    <row r="65" spans="1:11" ht="12.75">
      <c r="A65" s="11"/>
      <c r="B65" s="11"/>
      <c r="C65" s="11">
        <f>IF(utente!$C$11=0,-utente!$C$12/utente!$C$10,C64+$C$6)</f>
        <v>-1.8483306723119128</v>
      </c>
      <c r="D65" s="11">
        <f>IF(utente!$C$11=0,D64+$C$6,(-utente!$C$10/utente!$C$11)*C65-(utente!$C$12/utente!$C$11))</f>
        <v>-6.544992016935739</v>
      </c>
      <c r="E65" s="11">
        <f t="shared" si="1"/>
        <v>-1.8483306723119128</v>
      </c>
      <c r="F65" s="11">
        <f>(-utente!$C$18+(utente!$C$18^2-4*(E65^2+utente!$C$17*E65+utente!$C$19))^(1/2))/2</f>
        <v>-1.744214821301572</v>
      </c>
      <c r="G65" s="11">
        <f>(-utente!$C$18-(utente!$C$18^2-4*(E65^2+utente!$C$17*E65+utente!$C$19))^(1/2))/2</f>
        <v>-4.255785178698428</v>
      </c>
      <c r="H65" s="11"/>
      <c r="I65" s="11"/>
      <c r="J65" s="11"/>
      <c r="K65" s="11"/>
    </row>
    <row r="66" spans="1:11" ht="12.75">
      <c r="A66" s="11"/>
      <c r="B66" s="11"/>
      <c r="C66" s="11">
        <f>IF(utente!$C$11=0,-utente!$C$12/utente!$C$10,C65+$C$6)</f>
        <v>-1.823052451030566</v>
      </c>
      <c r="D66" s="11">
        <f>IF(utente!$C$11=0,D65+$C$6,(-utente!$C$10/utente!$C$11)*C66-(utente!$C$12/utente!$C$11))</f>
        <v>-6.469157353091697</v>
      </c>
      <c r="E66" s="11">
        <f t="shared" si="1"/>
        <v>-1.823052451030566</v>
      </c>
      <c r="F66" s="11">
        <f>(-utente!$C$18+(utente!$C$18^2-4*(E66^2+utente!$C$17*E66+utente!$C$19))^(1/2))/2</f>
        <v>-1.7475266210758371</v>
      </c>
      <c r="G66" s="11">
        <f>(-utente!$C$18-(utente!$C$18^2-4*(E66^2+utente!$C$17*E66+utente!$C$19))^(1/2))/2</f>
        <v>-4.252473378924163</v>
      </c>
      <c r="H66" s="11"/>
      <c r="I66" s="11"/>
      <c r="J66" s="11"/>
      <c r="K66" s="11"/>
    </row>
    <row r="67" spans="1:11" ht="12.75">
      <c r="A67" s="11"/>
      <c r="B67" s="11"/>
      <c r="C67" s="11">
        <f>IF(utente!$C$11=0,-utente!$C$12/utente!$C$10,C66+$C$6)</f>
        <v>-1.797774229749219</v>
      </c>
      <c r="D67" s="11">
        <f>IF(utente!$C$11=0,D66+$C$6,(-utente!$C$10/utente!$C$11)*C67-(utente!$C$12/utente!$C$11))</f>
        <v>-6.393322689247657</v>
      </c>
      <c r="E67" s="11">
        <f t="shared" si="1"/>
        <v>-1.797774229749219</v>
      </c>
      <c r="F67" s="11">
        <f>(-utente!$C$18+(utente!$C$18^2-4*(E67^2+utente!$C$17*E67+utente!$C$19))^(1/2))/2</f>
        <v>-1.7513588434436103</v>
      </c>
      <c r="G67" s="11">
        <f>(-utente!$C$18-(utente!$C$18^2-4*(E67^2+utente!$C$17*E67+utente!$C$19))^(1/2))/2</f>
        <v>-4.24864115655639</v>
      </c>
      <c r="H67" s="11"/>
      <c r="I67" s="11"/>
      <c r="J67" s="11"/>
      <c r="K67" s="11"/>
    </row>
    <row r="68" spans="1:11" ht="12.75">
      <c r="A68" s="11"/>
      <c r="B68" s="11"/>
      <c r="C68" s="11">
        <f>IF(utente!$C$11=0,-utente!$C$12/utente!$C$10,C67+$C$6)</f>
        <v>-1.772496008467872</v>
      </c>
      <c r="D68" s="11">
        <f>IF(utente!$C$11=0,D67+$C$6,(-utente!$C$10/utente!$C$11)*C68-(utente!$C$12/utente!$C$11))</f>
        <v>-6.317488025403616</v>
      </c>
      <c r="E68" s="11">
        <f t="shared" si="1"/>
        <v>-1.772496008467872</v>
      </c>
      <c r="F68" s="11">
        <f>(-utente!$C$18+(utente!$C$18^2-4*(E68^2+utente!$C$17*E68+utente!$C$19))^(1/2))/2</f>
        <v>-1.7557162968852524</v>
      </c>
      <c r="G68" s="11">
        <f>(-utente!$C$18-(utente!$C$18^2-4*(E68^2+utente!$C$17*E68+utente!$C$19))^(1/2))/2</f>
        <v>-4.244283703114748</v>
      </c>
      <c r="H68" s="11"/>
      <c r="I68" s="11"/>
      <c r="J68" s="11"/>
      <c r="K68" s="11"/>
    </row>
    <row r="69" spans="1:11" ht="12.75">
      <c r="A69" s="11"/>
      <c r="B69" s="11"/>
      <c r="C69" s="11">
        <f>IF(utente!$C$11=0,-utente!$C$12/utente!$C$10,C68+$C$6)</f>
        <v>-1.747217787186525</v>
      </c>
      <c r="D69" s="11">
        <f>IF(utente!$C$11=0,D68+$C$6,(-utente!$C$10/utente!$C$11)*C69-(utente!$C$12/utente!$C$11))</f>
        <v>-6.2416533615595755</v>
      </c>
      <c r="E69" s="11">
        <f t="shared" si="1"/>
        <v>-1.747217787186525</v>
      </c>
      <c r="F69" s="11">
        <f>(-utente!$C$18+(utente!$C$18^2-4*(E69^2+utente!$C$17*E69+utente!$C$19))^(1/2))/2</f>
        <v>-1.7606045211938512</v>
      </c>
      <c r="G69" s="11">
        <f>(-utente!$C$18-(utente!$C$18^2-4*(E69^2+utente!$C$17*E69+utente!$C$19))^(1/2))/2</f>
        <v>-4.2393954788061485</v>
      </c>
      <c r="H69" s="11"/>
      <c r="I69" s="11"/>
      <c r="J69" s="11"/>
      <c r="K69" s="11"/>
    </row>
    <row r="70" spans="1:11" ht="12.75">
      <c r="A70" s="11"/>
      <c r="B70" s="11"/>
      <c r="C70" s="11">
        <f>IF(utente!$C$11=0,-utente!$C$12/utente!$C$10,C69+$C$6)</f>
        <v>-1.7219395659051782</v>
      </c>
      <c r="D70" s="11">
        <f>IF(utente!$C$11=0,D69+$C$6,(-utente!$C$10/utente!$C$11)*C70-(utente!$C$12/utente!$C$11))</f>
        <v>-6.165818697715535</v>
      </c>
      <c r="E70" s="11">
        <f t="shared" si="1"/>
        <v>-1.7219395659051782</v>
      </c>
      <c r="F70" s="11">
        <f>(-utente!$C$18+(utente!$C$18^2-4*(E70^2+utente!$C$17*E70+utente!$C$19))^(1/2))/2</f>
        <v>-1.7660298241079735</v>
      </c>
      <c r="G70" s="11">
        <f>(-utente!$C$18-(utente!$C$18^2-4*(E70^2+utente!$C$17*E70+utente!$C$19))^(1/2))/2</f>
        <v>-4.2339701758920265</v>
      </c>
      <c r="H70" s="11"/>
      <c r="I70" s="11"/>
      <c r="J70" s="11"/>
      <c r="K70" s="11"/>
    </row>
    <row r="71" spans="1:11" ht="12.75">
      <c r="A71" s="11"/>
      <c r="B71" s="11"/>
      <c r="C71" s="11">
        <f>IF(utente!$C$11=0,-utente!$C$12/utente!$C$10,C70+$C$6)</f>
        <v>-1.6966613446238312</v>
      </c>
      <c r="D71" s="11">
        <f>IF(utente!$C$11=0,D70+$C$6,(-utente!$C$10/utente!$C$11)*C71-(utente!$C$12/utente!$C$11))</f>
        <v>-6.0899840338714935</v>
      </c>
      <c r="E71" s="11">
        <f t="shared" si="1"/>
        <v>-1.6966613446238312</v>
      </c>
      <c r="F71" s="11">
        <f>(-utente!$C$18+(utente!$C$18^2-4*(E71^2+utente!$C$17*E71+utente!$C$19))^(1/2))/2</f>
        <v>-1.7719993240414817</v>
      </c>
      <c r="G71" s="11">
        <f>(-utente!$C$18-(utente!$C$18^2-4*(E71^2+utente!$C$17*E71+utente!$C$19))^(1/2))/2</f>
        <v>-4.228000675958518</v>
      </c>
      <c r="H71" s="11"/>
      <c r="I71" s="11"/>
      <c r="J71" s="11"/>
      <c r="K71" s="11"/>
    </row>
    <row r="72" spans="1:11" ht="12.75">
      <c r="A72" s="11"/>
      <c r="B72" s="11"/>
      <c r="C72" s="11">
        <f>IF(utente!$C$11=0,-utente!$C$12/utente!$C$10,C71+$C$6)</f>
        <v>-1.6713831233424843</v>
      </c>
      <c r="D72" s="11">
        <f>IF(utente!$C$11=0,D71+$C$6,(-utente!$C$10/utente!$C$11)*C72-(utente!$C$12/utente!$C$11))</f>
        <v>-6.014149370027453</v>
      </c>
      <c r="E72" s="11">
        <f t="shared" si="1"/>
        <v>-1.6713831233424843</v>
      </c>
      <c r="F72" s="11">
        <f>(-utente!$C$18+(utente!$C$18^2-4*(E72^2+utente!$C$17*E72+utente!$C$19))^(1/2))/2</f>
        <v>-1.7785209996173252</v>
      </c>
      <c r="G72" s="11">
        <f>(-utente!$C$18-(utente!$C$18^2-4*(E72^2+utente!$C$17*E72+utente!$C$19))^(1/2))/2</f>
        <v>-4.221479000382675</v>
      </c>
      <c r="H72" s="11"/>
      <c r="I72" s="11"/>
      <c r="J72" s="11"/>
      <c r="K72" s="11"/>
    </row>
    <row r="73" spans="1:11" ht="12.75">
      <c r="A73" s="11"/>
      <c r="B73" s="11"/>
      <c r="C73" s="11">
        <f>IF(utente!$C$11=0,-utente!$C$12/utente!$C$10,C72+$C$6)</f>
        <v>-1.6461049020611374</v>
      </c>
      <c r="D73" s="11">
        <f>IF(utente!$C$11=0,D72+$C$6,(-utente!$C$10/utente!$C$11)*C73-(utente!$C$12/utente!$C$11))</f>
        <v>-5.938314706183412</v>
      </c>
      <c r="E73" s="11">
        <f t="shared" si="1"/>
        <v>-1.6461049020611374</v>
      </c>
      <c r="F73" s="11">
        <f>(-utente!$C$18+(utente!$C$18^2-4*(E73^2+utente!$C$17*E73+utente!$C$19))^(1/2))/2</f>
        <v>-1.7856037468540826</v>
      </c>
      <c r="G73" s="11">
        <f>(-utente!$C$18-(utente!$C$18^2-4*(E73^2+utente!$C$17*E73+utente!$C$19))^(1/2))/2</f>
        <v>-4.214396253145917</v>
      </c>
      <c r="H73" s="11"/>
      <c r="I73" s="11"/>
      <c r="J73" s="11"/>
      <c r="K73" s="11"/>
    </row>
    <row r="74" spans="1:11" ht="12.75">
      <c r="A74" s="11"/>
      <c r="B74" s="11"/>
      <c r="C74" s="11">
        <f>IF(utente!$C$11=0,-utente!$C$12/utente!$C$10,C73+$C$6)</f>
        <v>-1.6208266807797904</v>
      </c>
      <c r="D74" s="11">
        <f>IF(utente!$C$11=0,D73+$C$6,(-utente!$C$10/utente!$C$11)*C74-(utente!$C$12/utente!$C$11))</f>
        <v>-5.862480042339371</v>
      </c>
      <c r="E74" s="11">
        <f aca="true" t="shared" si="2" ref="E74:E109">E73+$C$6</f>
        <v>-1.6208266807797904</v>
      </c>
      <c r="F74" s="11">
        <f>(-utente!$C$18+(utente!$C$18^2-4*(E74^2+utente!$C$17*E74+utente!$C$19))^(1/2))/2</f>
        <v>-1.7932574450233687</v>
      </c>
      <c r="G74" s="11">
        <f>(-utente!$C$18-(utente!$C$18^2-4*(E74^2+utente!$C$17*E74+utente!$C$19))^(1/2))/2</f>
        <v>-4.206742554976631</v>
      </c>
      <c r="H74" s="11"/>
      <c r="I74" s="11"/>
      <c r="J74" s="11"/>
      <c r="K74" s="11"/>
    </row>
    <row r="75" spans="1:11" ht="12.75">
      <c r="A75" s="11"/>
      <c r="B75" s="11"/>
      <c r="C75" s="11">
        <f>IF(utente!$C$11=0,-utente!$C$12/utente!$C$10,C74+$C$6)</f>
        <v>-1.5955484594984435</v>
      </c>
      <c r="D75" s="11">
        <f>IF(utente!$C$11=0,D74+$C$6,(-utente!$C$10/utente!$C$11)*C75-(utente!$C$12/utente!$C$11))</f>
        <v>-5.78664537849533</v>
      </c>
      <c r="E75" s="11">
        <f t="shared" si="2"/>
        <v>-1.5955484594984435</v>
      </c>
      <c r="F75" s="11">
        <f>(-utente!$C$18+(utente!$C$18^2-4*(E75^2+utente!$C$17*E75+utente!$C$19))^(1/2))/2</f>
        <v>-1.8014930323999292</v>
      </c>
      <c r="G75" s="11">
        <f>(-utente!$C$18-(utente!$C$18^2-4*(E75^2+utente!$C$17*E75+utente!$C$19))^(1/2))/2</f>
        <v>-4.198506967600071</v>
      </c>
      <c r="H75" s="11"/>
      <c r="I75" s="11"/>
      <c r="J75" s="11"/>
      <c r="K75" s="11"/>
    </row>
    <row r="76" spans="1:11" ht="12.75">
      <c r="A76" s="11"/>
      <c r="B76" s="11"/>
      <c r="C76" s="11">
        <f>IF(utente!$C$11=0,-utente!$C$12/utente!$C$10,C75+$C$6)</f>
        <v>-1.5702702382170965</v>
      </c>
      <c r="D76" s="11">
        <f>IF(utente!$C$11=0,D75+$C$6,(-utente!$C$10/utente!$C$11)*C76-(utente!$C$12/utente!$C$11))</f>
        <v>-5.71081071465129</v>
      </c>
      <c r="E76" s="11">
        <f t="shared" si="2"/>
        <v>-1.5702702382170965</v>
      </c>
      <c r="F76" s="11">
        <f>(-utente!$C$18+(utente!$C$18^2-4*(E76^2+utente!$C$17*E76+utente!$C$19))^(1/2))/2</f>
        <v>-1.8103225933733091</v>
      </c>
      <c r="G76" s="11">
        <f>(-utente!$C$18-(utente!$C$18^2-4*(E76^2+utente!$C$17*E76+utente!$C$19))^(1/2))/2</f>
        <v>-4.189677406626691</v>
      </c>
      <c r="H76" s="11"/>
      <c r="I76" s="11"/>
      <c r="J76" s="11"/>
      <c r="K76" s="11"/>
    </row>
    <row r="77" spans="1:11" ht="12.75">
      <c r="A77" s="11"/>
      <c r="B77" s="11"/>
      <c r="C77" s="11">
        <f>IF(utente!$C$11=0,-utente!$C$12/utente!$C$10,C76+$C$6)</f>
        <v>-1.5449920169357496</v>
      </c>
      <c r="D77" s="11">
        <f>IF(utente!$C$11=0,D76+$C$6,(-utente!$C$10/utente!$C$11)*C77-(utente!$C$12/utente!$C$11))</f>
        <v>-5.634976050807249</v>
      </c>
      <c r="E77" s="11">
        <f t="shared" si="2"/>
        <v>-1.5449920169357496</v>
      </c>
      <c r="F77" s="11">
        <f>(-utente!$C$18+(utente!$C$18^2-4*(E77^2+utente!$C$17*E77+utente!$C$19))^(1/2))/2</f>
        <v>-1.8197594586916603</v>
      </c>
      <c r="G77" s="11">
        <f>(-utente!$C$18-(utente!$C$18^2-4*(E77^2+utente!$C$17*E77+utente!$C$19))^(1/2))/2</f>
        <v>-4.18024054130834</v>
      </c>
      <c r="H77" s="11"/>
      <c r="I77" s="11"/>
      <c r="J77" s="11"/>
      <c r="K77" s="11"/>
    </row>
    <row r="78" spans="1:11" ht="12.75">
      <c r="A78" s="11"/>
      <c r="B78" s="11"/>
      <c r="C78" s="11">
        <f>IF(utente!$C$11=0,-utente!$C$12/utente!$C$10,C77+$C$6)</f>
        <v>-1.5197137956544027</v>
      </c>
      <c r="D78" s="11">
        <f>IF(utente!$C$11=0,D77+$C$6,(-utente!$C$10/utente!$C$11)*C78-(utente!$C$12/utente!$C$11))</f>
        <v>-5.5591413869632085</v>
      </c>
      <c r="E78" s="11">
        <f t="shared" si="2"/>
        <v>-1.5197137956544027</v>
      </c>
      <c r="F78" s="11">
        <f>(-utente!$C$18+(utente!$C$18^2-4*(E78^2+utente!$C$17*E78+utente!$C$19))^(1/2))/2</f>
        <v>-1.8298183209794734</v>
      </c>
      <c r="G78" s="11">
        <f>(-utente!$C$18-(utente!$C$18^2-4*(E78^2+utente!$C$17*E78+utente!$C$19))^(1/2))/2</f>
        <v>-4.170181679020526</v>
      </c>
      <c r="H78" s="11"/>
      <c r="I78" s="11"/>
      <c r="J78" s="11"/>
      <c r="K78" s="11"/>
    </row>
    <row r="79" spans="1:11" ht="12.75">
      <c r="A79" s="11"/>
      <c r="B79" s="11"/>
      <c r="C79" s="11">
        <f>IF(utente!$C$11=0,-utente!$C$12/utente!$C$10,C78+$C$6)</f>
        <v>-1.4944355743730557</v>
      </c>
      <c r="D79" s="11">
        <f>IF(utente!$C$11=0,D78+$C$6,(-utente!$C$10/utente!$C$11)*C79-(utente!$C$12/utente!$C$11))</f>
        <v>-5.483306723119167</v>
      </c>
      <c r="E79" s="11">
        <f t="shared" si="2"/>
        <v>-1.4944355743730557</v>
      </c>
      <c r="F79" s="11">
        <f>(-utente!$C$18+(utente!$C$18^2-4*(E79^2+utente!$C$17*E79+utente!$C$19))^(1/2))/2</f>
        <v>-1.8405153681309538</v>
      </c>
      <c r="G79" s="11">
        <f>(-utente!$C$18-(utente!$C$18^2-4*(E79^2+utente!$C$17*E79+utente!$C$19))^(1/2))/2</f>
        <v>-4.159484631869046</v>
      </c>
      <c r="H79" s="11"/>
      <c r="I79" s="11"/>
      <c r="J79" s="11"/>
      <c r="K79" s="11"/>
    </row>
    <row r="80" spans="1:11" ht="12.75">
      <c r="A80" s="11"/>
      <c r="B80" s="11"/>
      <c r="C80" s="11">
        <f>IF(utente!$C$11=0,-utente!$C$12/utente!$C$10,C79+$C$6)</f>
        <v>-1.4691573530917088</v>
      </c>
      <c r="D80" s="11">
        <f>IF(utente!$C$11=0,D79+$C$6,(-utente!$C$10/utente!$C$11)*C80-(utente!$C$12/utente!$C$11))</f>
        <v>-5.407472059275126</v>
      </c>
      <c r="E80" s="11">
        <f t="shared" si="2"/>
        <v>-1.4691573530917088</v>
      </c>
      <c r="F80" s="11">
        <f>(-utente!$C$18+(utente!$C$18^2-4*(E80^2+utente!$C$17*E80+utente!$C$19))^(1/2))/2</f>
        <v>-1.851868437754889</v>
      </c>
      <c r="G80" s="11">
        <f>(-utente!$C$18-(utente!$C$18^2-4*(E80^2+utente!$C$17*E80+utente!$C$19))^(1/2))/2</f>
        <v>-4.148131562245111</v>
      </c>
      <c r="H80" s="11"/>
      <c r="I80" s="11"/>
      <c r="J80" s="11"/>
      <c r="K80" s="11"/>
    </row>
    <row r="81" spans="1:11" ht="12.75">
      <c r="A81" s="11"/>
      <c r="B81" s="11"/>
      <c r="C81" s="11">
        <f>IF(utente!$C$11=0,-utente!$C$12/utente!$C$10,C80+$C$6)</f>
        <v>-1.4438791318103619</v>
      </c>
      <c r="D81" s="11">
        <f>IF(utente!$C$11=0,D80+$C$6,(-utente!$C$10/utente!$C$11)*C81-(utente!$C$12/utente!$C$11))</f>
        <v>-5.331637395431086</v>
      </c>
      <c r="E81" s="11">
        <f t="shared" si="2"/>
        <v>-1.4438791318103619</v>
      </c>
      <c r="F81" s="11">
        <f>(-utente!$C$18+(utente!$C$18^2-4*(E81^2+utente!$C$17*E81+utente!$C$19))^(1/2))/2</f>
        <v>-1.8638971965689008</v>
      </c>
      <c r="G81" s="11">
        <f>(-utente!$C$18-(utente!$C$18^2-4*(E81^2+utente!$C$17*E81+utente!$C$19))^(1/2))/2</f>
        <v>-4.136102803431099</v>
      </c>
      <c r="H81" s="11"/>
      <c r="I81" s="11"/>
      <c r="J81" s="11"/>
      <c r="K81" s="11"/>
    </row>
    <row r="82" spans="1:11" ht="12.75">
      <c r="A82" s="11"/>
      <c r="B82" s="11"/>
      <c r="C82" s="11">
        <f>IF(utente!$C$11=0,-utente!$C$12/utente!$C$10,C81+$C$6)</f>
        <v>-1.418600910529015</v>
      </c>
      <c r="D82" s="11">
        <f>IF(utente!$C$11=0,D81+$C$6,(-utente!$C$10/utente!$C$11)*C82-(utente!$C$12/utente!$C$11))</f>
        <v>-5.255802731587044</v>
      </c>
      <c r="E82" s="11">
        <f t="shared" si="2"/>
        <v>-1.418600910529015</v>
      </c>
      <c r="F82" s="11">
        <f>(-utente!$C$18+(utente!$C$18^2-4*(E82^2+utente!$C$17*E82+utente!$C$19))^(1/2))/2</f>
        <v>-1.8766233495562101</v>
      </c>
      <c r="G82" s="11">
        <f>(-utente!$C$18-(utente!$C$18^2-4*(E82^2+utente!$C$17*E82+utente!$C$19))^(1/2))/2</f>
        <v>-4.12337665044379</v>
      </c>
      <c r="H82" s="11"/>
      <c r="I82" s="11"/>
      <c r="J82" s="11"/>
      <c r="K82" s="11"/>
    </row>
    <row r="83" spans="1:11" ht="12.75">
      <c r="A83" s="11"/>
      <c r="B83" s="11"/>
      <c r="C83" s="11">
        <f>IF(utente!$C$11=0,-utente!$C$12/utente!$C$10,C82+$C$6)</f>
        <v>-1.393322689247668</v>
      </c>
      <c r="D83" s="11">
        <f>IF(utente!$C$11=0,D82+$C$6,(-utente!$C$10/utente!$C$11)*C83-(utente!$C$12/utente!$C$11))</f>
        <v>-5.179968067743004</v>
      </c>
      <c r="E83" s="11">
        <f t="shared" si="2"/>
        <v>-1.393322689247668</v>
      </c>
      <c r="F83" s="11">
        <f>(-utente!$C$18+(utente!$C$18^2-4*(E83^2+utente!$C$17*E83+utente!$C$19))^(1/2))/2</f>
        <v>-1.890070884867724</v>
      </c>
      <c r="G83" s="11">
        <f>(-utente!$C$18-(utente!$C$18^2-4*(E83^2+utente!$C$17*E83+utente!$C$19))^(1/2))/2</f>
        <v>-4.109929115132276</v>
      </c>
      <c r="H83" s="11"/>
      <c r="I83" s="11"/>
      <c r="J83" s="11"/>
      <c r="K83" s="11"/>
    </row>
    <row r="84" spans="1:11" ht="12.75">
      <c r="A84" s="11"/>
      <c r="B84" s="11"/>
      <c r="C84" s="11">
        <f>IF(utente!$C$11=0,-utente!$C$12/utente!$C$10,C83+$C$6)</f>
        <v>-1.368044467966321</v>
      </c>
      <c r="D84" s="11">
        <f>IF(utente!$C$11=0,D83+$C$6,(-utente!$C$10/utente!$C$11)*C84-(utente!$C$12/utente!$C$11))</f>
        <v>-5.104133403898963</v>
      </c>
      <c r="E84" s="11">
        <f t="shared" si="2"/>
        <v>-1.368044467966321</v>
      </c>
      <c r="F84" s="11">
        <f>(-utente!$C$18+(utente!$C$18^2-4*(E84^2+utente!$C$17*E84+utente!$C$19))^(1/2))/2</f>
        <v>-1.9042663619601572</v>
      </c>
      <c r="G84" s="11">
        <f>(-utente!$C$18-(utente!$C$18^2-4*(E84^2+utente!$C$17*E84+utente!$C$19))^(1/2))/2</f>
        <v>-4.095733638039842</v>
      </c>
      <c r="H84" s="11"/>
      <c r="I84" s="11"/>
      <c r="J84" s="11"/>
      <c r="K84" s="11"/>
    </row>
    <row r="85" spans="1:11" ht="12.75">
      <c r="A85" s="11"/>
      <c r="B85" s="11"/>
      <c r="C85" s="11">
        <f>IF(utente!$C$11=0,-utente!$C$12/utente!$C$10,C84+$C$6)</f>
        <v>-1.3427662466849741</v>
      </c>
      <c r="D85" s="11">
        <f>IF(utente!$C$11=0,D84+$C$6,(-utente!$C$10/utente!$C$11)*C85-(utente!$C$12/utente!$C$11))</f>
        <v>-5.028298740054923</v>
      </c>
      <c r="E85" s="11">
        <f t="shared" si="2"/>
        <v>-1.3427662466849741</v>
      </c>
      <c r="F85" s="11">
        <f>(-utente!$C$18+(utente!$C$18^2-4*(E85^2+utente!$C$17*E85+utente!$C$19))^(1/2))/2</f>
        <v>-1.9192392524228856</v>
      </c>
      <c r="G85" s="11">
        <f>(-utente!$C$18-(utente!$C$18^2-4*(E85^2+utente!$C$17*E85+utente!$C$19))^(1/2))/2</f>
        <v>-4.080760747577115</v>
      </c>
      <c r="H85" s="11"/>
      <c r="I85" s="11"/>
      <c r="J85" s="11"/>
      <c r="K85" s="11"/>
    </row>
    <row r="86" spans="1:11" ht="12.75">
      <c r="A86" s="11"/>
      <c r="B86" s="11"/>
      <c r="C86" s="11">
        <f>IF(utente!$C$11=0,-utente!$C$12/utente!$C$10,C85+$C$6)</f>
        <v>-1.3174880254036272</v>
      </c>
      <c r="D86" s="11">
        <f>IF(utente!$C$11=0,D85+$C$6,(-utente!$C$10/utente!$C$11)*C86-(utente!$C$12/utente!$C$11))</f>
        <v>-4.952464076210882</v>
      </c>
      <c r="E86" s="11">
        <f t="shared" si="2"/>
        <v>-1.3174880254036272</v>
      </c>
      <c r="F86" s="11">
        <f>(-utente!$C$18+(utente!$C$18^2-4*(E86^2+utente!$C$17*E86+utente!$C$19))^(1/2))/2</f>
        <v>-1.9350223455243019</v>
      </c>
      <c r="G86" s="11">
        <f>(-utente!$C$18-(utente!$C$18^2-4*(E86^2+utente!$C$17*E86+utente!$C$19))^(1/2))/2</f>
        <v>-4.064977654475698</v>
      </c>
      <c r="H86" s="11"/>
      <c r="I86" s="11"/>
      <c r="J86" s="11"/>
      <c r="K86" s="11"/>
    </row>
    <row r="87" spans="1:11" ht="12.75">
      <c r="A87" s="11"/>
      <c r="B87" s="11"/>
      <c r="C87" s="11">
        <f>IF(utente!$C$11=0,-utente!$C$12/utente!$C$10,C86+$C$6)</f>
        <v>-1.2922098041222803</v>
      </c>
      <c r="D87" s="11">
        <f>IF(utente!$C$11=0,D86+$C$6,(-utente!$C$10/utente!$C$11)*C87-(utente!$C$12/utente!$C$11))</f>
        <v>-4.8766294123668406</v>
      </c>
      <c r="E87" s="11">
        <f t="shared" si="2"/>
        <v>-1.2922098041222803</v>
      </c>
      <c r="F87" s="11">
        <f>(-utente!$C$18+(utente!$C$18^2-4*(E87^2+utente!$C$17*E87+utente!$C$19))^(1/2))/2</f>
        <v>-1.951652233932185</v>
      </c>
      <c r="G87" s="11">
        <f>(-utente!$C$18-(utente!$C$18^2-4*(E87^2+utente!$C$17*E87+utente!$C$19))^(1/2))/2</f>
        <v>-4.048347766067815</v>
      </c>
      <c r="H87" s="11"/>
      <c r="I87" s="11"/>
      <c r="J87" s="11"/>
      <c r="K87" s="11"/>
    </row>
    <row r="88" spans="1:11" ht="12.75">
      <c r="A88" s="11"/>
      <c r="B88" s="11"/>
      <c r="C88" s="11">
        <f>IF(utente!$C$11=0,-utente!$C$12/utente!$C$10,C87+$C$6)</f>
        <v>-1.2669315828409333</v>
      </c>
      <c r="D88" s="11">
        <f>IF(utente!$C$11=0,D87+$C$6,(-utente!$C$10/utente!$C$11)*C88-(utente!$C$12/utente!$C$11))</f>
        <v>-4.8007947485228</v>
      </c>
      <c r="E88" s="11">
        <f t="shared" si="2"/>
        <v>-1.2669315828409333</v>
      </c>
      <c r="F88" s="11">
        <f>(-utente!$C$18+(utente!$C$18^2-4*(E88^2+utente!$C$17*E88+utente!$C$19))^(1/2))/2</f>
        <v>-1.9691698996614913</v>
      </c>
      <c r="G88" s="11">
        <f>(-utente!$C$18-(utente!$C$18^2-4*(E88^2+utente!$C$17*E88+utente!$C$19))^(1/2))/2</f>
        <v>-4.030830100338509</v>
      </c>
      <c r="H88" s="11"/>
      <c r="I88" s="11"/>
      <c r="J88" s="11"/>
      <c r="K88" s="11"/>
    </row>
    <row r="89" spans="1:11" ht="12.75">
      <c r="A89" s="11"/>
      <c r="B89" s="11"/>
      <c r="C89" s="11">
        <f>IF(utente!$C$11=0,-utente!$C$12/utente!$C$10,C88+$C$6)</f>
        <v>-1.2416533615595864</v>
      </c>
      <c r="D89" s="11">
        <f>IF(utente!$C$11=0,D88+$C$6,(-utente!$C$10/utente!$C$11)*C89-(utente!$C$12/utente!$C$11))</f>
        <v>-4.724960084678759</v>
      </c>
      <c r="E89" s="11">
        <f t="shared" si="2"/>
        <v>-1.2416533615595864</v>
      </c>
      <c r="F89" s="11">
        <f>(-utente!$C$18+(utente!$C$18^2-4*(E89^2+utente!$C$17*E89+utente!$C$19))^(1/2))/2</f>
        <v>-1.9876214265571777</v>
      </c>
      <c r="G89" s="11">
        <f>(-utente!$C$18-(utente!$C$18^2-4*(E89^2+utente!$C$17*E89+utente!$C$19))^(1/2))/2</f>
        <v>-4.012378573442822</v>
      </c>
      <c r="H89" s="11"/>
      <c r="I89" s="11"/>
      <c r="J89" s="11"/>
      <c r="K89" s="11"/>
    </row>
    <row r="90" spans="1:11" ht="12.75">
      <c r="A90" s="11"/>
      <c r="B90" s="11"/>
      <c r="C90" s="11">
        <f>IF(utente!$C$11=0,-utente!$C$12/utente!$C$10,C89+$C$6)</f>
        <v>-1.2163751402782395</v>
      </c>
      <c r="D90" s="11">
        <f>IF(utente!$C$11=0,D89+$C$6,(-utente!$C$10/utente!$C$11)*C90-(utente!$C$12/utente!$C$11))</f>
        <v>-4.649125420834718</v>
      </c>
      <c r="E90" s="11">
        <f t="shared" si="2"/>
        <v>-1.2163751402782395</v>
      </c>
      <c r="F90" s="11">
        <f>(-utente!$C$18+(utente!$C$18^2-4*(E90^2+utente!$C$17*E90+utente!$C$19))^(1/2))/2</f>
        <v>-2.0070588742397413</v>
      </c>
      <c r="G90" s="11">
        <f>(-utente!$C$18-(utente!$C$18^2-4*(E90^2+utente!$C$17*E90+utente!$C$19))^(1/2))/2</f>
        <v>-3.9929411257602587</v>
      </c>
      <c r="H90" s="11"/>
      <c r="I90" s="11"/>
      <c r="J90" s="11"/>
      <c r="K90" s="11"/>
    </row>
    <row r="91" spans="1:11" ht="12.75">
      <c r="A91" s="11"/>
      <c r="B91" s="11"/>
      <c r="C91" s="11">
        <f>IF(utente!$C$11=0,-utente!$C$12/utente!$C$10,C90+$C$6)</f>
        <v>-1.1910969189968925</v>
      </c>
      <c r="D91" s="11">
        <f>IF(utente!$C$11=0,D90+$C$6,(-utente!$C$10/utente!$C$11)*C91-(utente!$C$12/utente!$C$11))</f>
        <v>-4.573290756990677</v>
      </c>
      <c r="E91" s="11">
        <f t="shared" si="2"/>
        <v>-1.1910969189968925</v>
      </c>
      <c r="F91" s="11">
        <f>(-utente!$C$18+(utente!$C$18^2-4*(E91^2+utente!$C$17*E91+utente!$C$19))^(1/2))/2</f>
        <v>-2.027541360497178</v>
      </c>
      <c r="G91" s="11">
        <f>(-utente!$C$18-(utente!$C$18^2-4*(E91^2+utente!$C$17*E91+utente!$C$19))^(1/2))/2</f>
        <v>-3.972458639502822</v>
      </c>
      <c r="H91" s="11"/>
      <c r="I91" s="11"/>
      <c r="J91" s="11"/>
      <c r="K91" s="11"/>
    </row>
    <row r="92" spans="1:11" ht="12.75">
      <c r="A92" s="11"/>
      <c r="B92" s="11"/>
      <c r="C92" s="11">
        <f>IF(utente!$C$11=0,-utente!$C$12/utente!$C$10,C91+$C$6)</f>
        <v>-1.1658186977155456</v>
      </c>
      <c r="D92" s="11">
        <f>IF(utente!$C$11=0,D91+$C$6,(-utente!$C$10/utente!$C$11)*C92-(utente!$C$12/utente!$C$11))</f>
        <v>-4.497456093146637</v>
      </c>
      <c r="E92" s="11">
        <f t="shared" si="2"/>
        <v>-1.1658186977155456</v>
      </c>
      <c r="F92" s="11">
        <f>(-utente!$C$18+(utente!$C$18^2-4*(E92^2+utente!$C$17*E92+utente!$C$19))^(1/2))/2</f>
        <v>-2.049136416240999</v>
      </c>
      <c r="G92" s="11">
        <f>(-utente!$C$18-(utente!$C$18^2-4*(E92^2+utente!$C$17*E92+utente!$C$19))^(1/2))/2</f>
        <v>-3.950863583759001</v>
      </c>
      <c r="H92" s="11"/>
      <c r="I92" s="11"/>
      <c r="J92" s="11"/>
      <c r="K92" s="11"/>
    </row>
    <row r="93" spans="1:11" ht="12.75">
      <c r="A93" s="11"/>
      <c r="B93" s="11"/>
      <c r="C93" s="11">
        <f>IF(utente!$C$11=0,-utente!$C$12/utente!$C$10,C92+$C$6)</f>
        <v>-1.1405404764341986</v>
      </c>
      <c r="D93" s="11">
        <f>IF(utente!$C$11=0,D92+$C$6,(-utente!$C$10/utente!$C$11)*C93-(utente!$C$12/utente!$C$11))</f>
        <v>-4.421621429302596</v>
      </c>
      <c r="E93" s="11">
        <f t="shared" si="2"/>
        <v>-1.1405404764341986</v>
      </c>
      <c r="F93" s="11">
        <f>(-utente!$C$18+(utente!$C$18^2-4*(E93^2+utente!$C$17*E93+utente!$C$19))^(1/2))/2</f>
        <v>-2.071921701928094</v>
      </c>
      <c r="G93" s="11">
        <f>(-utente!$C$18-(utente!$C$18^2-4*(E93^2+utente!$C$17*E93+utente!$C$19))^(1/2))/2</f>
        <v>-3.928078298071906</v>
      </c>
      <c r="H93" s="11"/>
      <c r="I93" s="11"/>
      <c r="J93" s="11"/>
      <c r="K93" s="11"/>
    </row>
    <row r="94" spans="1:11" ht="12.75">
      <c r="A94" s="11"/>
      <c r="B94" s="11"/>
      <c r="C94" s="11">
        <f>IF(utente!$C$11=0,-utente!$C$12/utente!$C$10,C93+$C$6)</f>
        <v>-1.1152622551528517</v>
      </c>
      <c r="D94" s="11">
        <f>IF(utente!$C$11=0,D93+$C$6,(-utente!$C$10/utente!$C$11)*C94-(utente!$C$12/utente!$C$11))</f>
        <v>-4.345786765458556</v>
      </c>
      <c r="E94" s="11">
        <f t="shared" si="2"/>
        <v>-1.1152622551528517</v>
      </c>
      <c r="F94" s="11">
        <f>(-utente!$C$18+(utente!$C$18^2-4*(E94^2+utente!$C$17*E94+utente!$C$19))^(1/2))/2</f>
        <v>-2.0959872109075106</v>
      </c>
      <c r="G94" s="11">
        <f>(-utente!$C$18-(utente!$C$18^2-4*(E94^2+utente!$C$17*E94+utente!$C$19))^(1/2))/2</f>
        <v>-3.9040127890924894</v>
      </c>
      <c r="H94" s="11"/>
      <c r="I94" s="11"/>
      <c r="J94" s="11"/>
      <c r="K94" s="11"/>
    </row>
    <row r="95" spans="1:11" ht="12.75">
      <c r="A95" s="11"/>
      <c r="B95" s="11"/>
      <c r="C95" s="11">
        <f>IF(utente!$C$11=0,-utente!$C$12/utente!$C$10,C94+$C$6)</f>
        <v>-1.0899840338715048</v>
      </c>
      <c r="D95" s="11">
        <f>IF(utente!$C$11=0,D94+$C$6,(-utente!$C$10/utente!$C$11)*C95-(utente!$C$12/utente!$C$11))</f>
        <v>-4.269952101614514</v>
      </c>
      <c r="E95" s="11">
        <f t="shared" si="2"/>
        <v>-1.0899840338715048</v>
      </c>
      <c r="F95" s="11">
        <f>(-utente!$C$18+(utente!$C$18^2-4*(E95^2+utente!$C$17*E95+utente!$C$19))^(1/2))/2</f>
        <v>-2.1214381402591957</v>
      </c>
      <c r="G95" s="11">
        <f>(-utente!$C$18-(utente!$C$18^2-4*(E95^2+utente!$C$17*E95+utente!$C$19))^(1/2))/2</f>
        <v>-3.8785618597408043</v>
      </c>
      <c r="H95" s="11"/>
      <c r="I95" s="11"/>
      <c r="J95" s="11"/>
      <c r="K95" s="11"/>
    </row>
    <row r="96" spans="1:11" ht="12.75">
      <c r="A96" s="11"/>
      <c r="B96" s="11"/>
      <c r="C96" s="11">
        <f>IF(utente!$C$11=0,-utente!$C$12/utente!$C$10,C95+$C$6)</f>
        <v>-1.0647058125901578</v>
      </c>
      <c r="D96" s="11">
        <f>IF(utente!$C$11=0,D95+$C$6,(-utente!$C$10/utente!$C$11)*C96-(utente!$C$12/utente!$C$11))</f>
        <v>-4.1941174377704735</v>
      </c>
      <c r="E96" s="11">
        <f t="shared" si="2"/>
        <v>-1.0647058125901578</v>
      </c>
      <c r="F96" s="11">
        <f>(-utente!$C$18+(utente!$C$18^2-4*(E96^2+utente!$C$17*E96+utente!$C$19))^(1/2))/2</f>
        <v>-2.148398694812319</v>
      </c>
      <c r="G96" s="11">
        <f>(-utente!$C$18-(utente!$C$18^2-4*(E96^2+utente!$C$17*E96+utente!$C$19))^(1/2))/2</f>
        <v>-3.851601305187681</v>
      </c>
      <c r="H96" s="11"/>
      <c r="I96" s="11"/>
      <c r="J96" s="11"/>
      <c r="K96" s="11"/>
    </row>
    <row r="97" spans="1:11" ht="12.75">
      <c r="A97" s="11"/>
      <c r="B97" s="11"/>
      <c r="C97" s="11">
        <f>IF(utente!$C$11=0,-utente!$C$12/utente!$C$10,C96+$C$6)</f>
        <v>-1.039427591308811</v>
      </c>
      <c r="D97" s="11">
        <f>IF(utente!$C$11=0,D96+$C$6,(-utente!$C$10/utente!$C$11)*C97-(utente!$C$12/utente!$C$11))</f>
        <v>-4.118282773926433</v>
      </c>
      <c r="E97" s="11">
        <f t="shared" si="2"/>
        <v>-1.039427591308811</v>
      </c>
      <c r="F97" s="11">
        <f>(-utente!$C$18+(utente!$C$18^2-4*(E97^2+utente!$C$17*E97+utente!$C$19))^(1/2))/2</f>
        <v>-2.1770172251734503</v>
      </c>
      <c r="G97" s="11">
        <f>(-utente!$C$18-(utente!$C$18^2-4*(E97^2+utente!$C$17*E97+utente!$C$19))^(1/2))/2</f>
        <v>-3.8229827748265497</v>
      </c>
      <c r="H97" s="11"/>
      <c r="I97" s="11"/>
      <c r="J97" s="11"/>
      <c r="K97" s="11"/>
    </row>
    <row r="98" spans="1:11" ht="12.75">
      <c r="A98" s="11"/>
      <c r="B98" s="11"/>
      <c r="C98" s="11">
        <f>IF(utente!$C$11=0,-utente!$C$12/utente!$C$10,C97+$C$6)</f>
        <v>-1.014149370027464</v>
      </c>
      <c r="D98" s="11">
        <f>IF(utente!$C$11=0,D97+$C$6,(-utente!$C$10/utente!$C$11)*C98-(utente!$C$12/utente!$C$11))</f>
        <v>-4.0424481100823915</v>
      </c>
      <c r="E98" s="11">
        <f t="shared" si="2"/>
        <v>-1.014149370027464</v>
      </c>
      <c r="F98" s="11">
        <f>(-utente!$C$18+(utente!$C$18^2-4*(E98^2+utente!$C$17*E98+utente!$C$19))^(1/2))/2</f>
        <v>-2.207473321974109</v>
      </c>
      <c r="G98" s="11">
        <f>(-utente!$C$18-(utente!$C$18^2-4*(E98^2+utente!$C$17*E98+utente!$C$19))^(1/2))/2</f>
        <v>-3.792526678025891</v>
      </c>
      <c r="H98" s="11"/>
      <c r="I98" s="11"/>
      <c r="J98" s="11"/>
      <c r="K98" s="11"/>
    </row>
    <row r="99" spans="1:11" ht="12.75">
      <c r="A99" s="11"/>
      <c r="B99" s="11"/>
      <c r="C99" s="11">
        <f>IF(utente!$C$11=0,-utente!$C$12/utente!$C$10,C98+$C$6)</f>
        <v>-0.9888711487461169</v>
      </c>
      <c r="D99" s="11">
        <f>IF(utente!$C$11=0,D98+$C$6,(-utente!$C$10/utente!$C$11)*C99-(utente!$C$12/utente!$C$11))</f>
        <v>-3.966613446238351</v>
      </c>
      <c r="E99" s="11">
        <f t="shared" si="2"/>
        <v>-0.9888711487461169</v>
      </c>
      <c r="F99" s="11">
        <f>(-utente!$C$18+(utente!$C$18^2-4*(E99^2+utente!$C$17*E99+utente!$C$19))^(1/2))/2</f>
        <v>-2.2399878644639926</v>
      </c>
      <c r="G99" s="11">
        <f>(-utente!$C$18-(utente!$C$18^2-4*(E99^2+utente!$C$17*E99+utente!$C$19))^(1/2))/2</f>
        <v>-3.7600121355360074</v>
      </c>
      <c r="H99" s="11"/>
      <c r="I99" s="11"/>
      <c r="J99" s="11"/>
      <c r="K99" s="11"/>
    </row>
    <row r="100" spans="1:11" ht="12.75">
      <c r="A100" s="11"/>
      <c r="B100" s="11"/>
      <c r="C100" s="11">
        <f>IF(utente!$C$11=0,-utente!$C$12/utente!$C$10,C99+$C$6)</f>
        <v>-0.9635929274647699</v>
      </c>
      <c r="D100" s="11">
        <f>IF(utente!$C$11=0,D99+$C$6,(-utente!$C$10/utente!$C$11)*C100-(utente!$C$12/utente!$C$11))</f>
        <v>-3.8907787823943094</v>
      </c>
      <c r="E100" s="11">
        <f t="shared" si="2"/>
        <v>-0.9635929274647699</v>
      </c>
      <c r="F100" s="11">
        <f>(-utente!$C$18+(utente!$C$18^2-4*(E100^2+utente!$C$17*E100+utente!$C$19))^(1/2))/2</f>
        <v>-2.274837687135526</v>
      </c>
      <c r="G100" s="11">
        <f>(-utente!$C$18-(utente!$C$18^2-4*(E100^2+utente!$C$17*E100+utente!$C$19))^(1/2))/2</f>
        <v>-3.725162312864474</v>
      </c>
      <c r="H100" s="11"/>
      <c r="I100" s="11"/>
      <c r="J100" s="11"/>
      <c r="K100" s="11"/>
    </row>
    <row r="101" spans="1:11" ht="12.75">
      <c r="A101" s="11"/>
      <c r="B101" s="11"/>
      <c r="C101" s="11">
        <f>IF(utente!$C$11=0,-utente!$C$12/utente!$C$10,C100+$C$6)</f>
        <v>-0.9383147061834228</v>
      </c>
      <c r="D101" s="11">
        <f>IF(utente!$C$11=0,D100+$C$6,(-utente!$C$10/utente!$C$11)*C101-(utente!$C$12/utente!$C$11))</f>
        <v>-3.8149441185502684</v>
      </c>
      <c r="E101" s="11">
        <f t="shared" si="2"/>
        <v>-0.9383147061834228</v>
      </c>
      <c r="F101" s="11">
        <f>(-utente!$C$18+(utente!$C$18^2-4*(E101^2+utente!$C$17*E101+utente!$C$19))^(1/2))/2</f>
        <v>-2.312377765852785</v>
      </c>
      <c r="G101" s="11">
        <f>(-utente!$C$18-(utente!$C$18^2-4*(E101^2+utente!$C$17*E101+utente!$C$19))^(1/2))/2</f>
        <v>-3.687622234147215</v>
      </c>
      <c r="H101" s="11"/>
      <c r="I101" s="11"/>
      <c r="J101" s="11"/>
      <c r="K101" s="11"/>
    </row>
    <row r="102" spans="1:11" ht="12.75">
      <c r="A102" s="11"/>
      <c r="B102" s="11"/>
      <c r="C102" s="11">
        <f>IF(utente!$C$11=0,-utente!$C$12/utente!$C$10,C101+$C$6)</f>
        <v>-0.9130364849020758</v>
      </c>
      <c r="D102" s="11">
        <f>IF(utente!$C$11=0,D101+$C$6,(-utente!$C$10/utente!$C$11)*C102-(utente!$C$12/utente!$C$11))</f>
        <v>-3.7391094547062274</v>
      </c>
      <c r="E102" s="11">
        <f t="shared" si="2"/>
        <v>-0.9130364849020758</v>
      </c>
      <c r="F102" s="11">
        <f>(-utente!$C$18+(utente!$C$18^2-4*(E102^2+utente!$C$17*E102+utente!$C$19))^(1/2))/2</f>
        <v>-2.353076266592449</v>
      </c>
      <c r="G102" s="11">
        <f>(-utente!$C$18-(utente!$C$18^2-4*(E102^2+utente!$C$17*E102+utente!$C$19))^(1/2))/2</f>
        <v>-3.646923733407551</v>
      </c>
      <c r="H102" s="11"/>
      <c r="I102" s="11"/>
      <c r="J102" s="11"/>
      <c r="K102" s="11"/>
    </row>
    <row r="103" spans="1:11" ht="12.75">
      <c r="A103" s="11"/>
      <c r="B103" s="11"/>
      <c r="C103" s="11">
        <f>IF(utente!$C$11=0,-utente!$C$12/utente!$C$10,C102+$C$6)</f>
        <v>-0.8877582636207287</v>
      </c>
      <c r="D103" s="11">
        <f>IF(utente!$C$11=0,D102+$C$6,(-utente!$C$10/utente!$C$11)*C103-(utente!$C$12/utente!$C$11))</f>
        <v>-3.6632747908621863</v>
      </c>
      <c r="E103" s="11">
        <f t="shared" si="2"/>
        <v>-0.8877582636207287</v>
      </c>
      <c r="F103" s="11">
        <f>(-utente!$C$18+(utente!$C$18^2-4*(E103^2+utente!$C$17*E103+utente!$C$19))^(1/2))/2</f>
        <v>-2.3975729754932775</v>
      </c>
      <c r="G103" s="11">
        <f>(-utente!$C$18-(utente!$C$18^2-4*(E103^2+utente!$C$17*E103+utente!$C$19))^(1/2))/2</f>
        <v>-3.6024270245067225</v>
      </c>
      <c r="H103" s="11"/>
      <c r="I103" s="11"/>
      <c r="J103" s="11"/>
      <c r="K103" s="11"/>
    </row>
    <row r="104" spans="1:11" ht="12.75">
      <c r="A104" s="11"/>
      <c r="B104" s="11"/>
      <c r="C104" s="11">
        <f>IF(utente!$C$11=0,-utente!$C$12/utente!$C$10,C103+$C$6)</f>
        <v>-0.8624800423393817</v>
      </c>
      <c r="D104" s="11">
        <f>IF(utente!$C$11=0,D103+$C$6,(-utente!$C$10/utente!$C$11)*C104-(utente!$C$12/utente!$C$11))</f>
        <v>-3.5874401270181453</v>
      </c>
      <c r="E104" s="11">
        <f t="shared" si="2"/>
        <v>-0.8624800423393817</v>
      </c>
      <c r="F104" s="11">
        <f>(-utente!$C$18+(utente!$C$18^2-4*(E104^2+utente!$C$17*E104+utente!$C$19))^(1/2))/2</f>
        <v>-2.446783635524233</v>
      </c>
      <c r="G104" s="11">
        <f>(-utente!$C$18-(utente!$C$18^2-4*(E104^2+utente!$C$17*E104+utente!$C$19))^(1/2))/2</f>
        <v>-3.553216364475767</v>
      </c>
      <c r="H104" s="11"/>
      <c r="I104" s="11"/>
      <c r="J104" s="11"/>
      <c r="K104" s="11"/>
    </row>
    <row r="105" spans="1:11" ht="12.75">
      <c r="A105" s="11"/>
      <c r="B105" s="11"/>
      <c r="C105" s="11">
        <f>IF(utente!$C$11=0,-utente!$C$12/utente!$C$10,C104+$C$6)</f>
        <v>-0.8372018210580346</v>
      </c>
      <c r="D105" s="11">
        <f>IF(utente!$C$11=0,D104+$C$6,(-utente!$C$10/utente!$C$11)*C105-(utente!$C$12/utente!$C$11))</f>
        <v>-3.511605463174104</v>
      </c>
      <c r="E105" s="11">
        <f t="shared" si="2"/>
        <v>-0.8372018210580346</v>
      </c>
      <c r="F105" s="11">
        <f>(-utente!$C$18+(utente!$C$18^2-4*(E105^2+utente!$C$17*E105+utente!$C$19))^(1/2))/2</f>
        <v>-2.5021040319009904</v>
      </c>
      <c r="G105" s="11">
        <f>(-utente!$C$18-(utente!$C$18^2-4*(E105^2+utente!$C$17*E105+utente!$C$19))^(1/2))/2</f>
        <v>-3.4978959680990096</v>
      </c>
      <c r="H105" s="11"/>
      <c r="I105" s="11"/>
      <c r="J105" s="11"/>
      <c r="K105" s="11"/>
    </row>
    <row r="106" spans="1:11" ht="12.75">
      <c r="A106" s="11"/>
      <c r="B106" s="11"/>
      <c r="C106" s="11">
        <f>IF(utente!$C$11=0,-utente!$C$12/utente!$C$10,C105+$C$6)</f>
        <v>-0.8119235997766876</v>
      </c>
      <c r="D106" s="11">
        <f>IF(utente!$C$11=0,D105+$C$6,(-utente!$C$10/utente!$C$11)*C106-(utente!$C$12/utente!$C$11))</f>
        <v>-3.435770799330063</v>
      </c>
      <c r="E106" s="11">
        <f t="shared" si="2"/>
        <v>-0.8119235997766876</v>
      </c>
      <c r="F106" s="11">
        <f>(-utente!$C$18+(utente!$C$18^2-4*(E106^2+utente!$C$17*E106+utente!$C$19))^(1/2))/2</f>
        <v>-2.5658635384669752</v>
      </c>
      <c r="G106" s="11">
        <f>(-utente!$C$18-(utente!$C$18^2-4*(E106^2+utente!$C$17*E106+utente!$C$19))^(1/2))/2</f>
        <v>-3.4341364615330248</v>
      </c>
      <c r="H106" s="11"/>
      <c r="I106" s="11"/>
      <c r="J106" s="11"/>
      <c r="K106" s="11"/>
    </row>
    <row r="107" spans="1:11" ht="12.75">
      <c r="A107" s="11"/>
      <c r="B107" s="11"/>
      <c r="C107" s="11">
        <f>IF(utente!$C$11=0,-utente!$C$12/utente!$C$10,C106+$C$6)</f>
        <v>-0.7866453784953406</v>
      </c>
      <c r="D107" s="11">
        <f>IF(utente!$C$11=0,D106+$C$6,(-utente!$C$10/utente!$C$11)*C107-(utente!$C$12/utente!$C$11))</f>
        <v>-3.3599361354860218</v>
      </c>
      <c r="E107" s="11">
        <f t="shared" si="2"/>
        <v>-0.7866453784953406</v>
      </c>
      <c r="F107" s="11">
        <f>(-utente!$C$18+(utente!$C$18^2-4*(E107^2+utente!$C$17*E107+utente!$C$19))^(1/2))/2</f>
        <v>-2.6425499161095583</v>
      </c>
      <c r="G107" s="11">
        <f>(-utente!$C$18-(utente!$C$18^2-4*(E107^2+utente!$C$17*E107+utente!$C$19))^(1/2))/2</f>
        <v>-3.3574500838904417</v>
      </c>
      <c r="H107" s="11"/>
      <c r="I107" s="11"/>
      <c r="J107" s="11"/>
      <c r="K107" s="11"/>
    </row>
    <row r="108" spans="1:11" ht="12.75">
      <c r="A108" s="11"/>
      <c r="B108" s="11"/>
      <c r="C108" s="11">
        <f>IF(utente!$C$11=0,-utente!$C$12/utente!$C$10,C107+$C$6)</f>
        <v>-0.7613671572139935</v>
      </c>
      <c r="D108" s="11">
        <f>IF(utente!$C$11=0,D107+$C$6,(-utente!$C$10/utente!$C$11)*C108-(utente!$C$12/utente!$C$11))</f>
        <v>-3.2841014716419803</v>
      </c>
      <c r="E108" s="11">
        <f t="shared" si="2"/>
        <v>-0.7613671572139935</v>
      </c>
      <c r="F108" s="11">
        <f>(-utente!$C$18+(utente!$C$18^2-4*(E108^2+utente!$C$17*E108+utente!$C$19))^(1/2))/2</f>
        <v>-2.743506957654099</v>
      </c>
      <c r="G108" s="11">
        <f>(-utente!$C$18-(utente!$C$18^2-4*(E108^2+utente!$C$17*E108+utente!$C$19))^(1/2))/2</f>
        <v>-3.256493042345901</v>
      </c>
      <c r="H108" s="11"/>
      <c r="I108" s="11"/>
      <c r="J108" s="11"/>
      <c r="K108" s="11"/>
    </row>
    <row r="109" spans="1:11" ht="12.75">
      <c r="A109" s="11"/>
      <c r="B109" s="11"/>
      <c r="C109" s="11">
        <f>IF(utente!$C$11=0,-utente!$C$12/utente!$C$10,C108+$C$6)</f>
        <v>-0.7360889359326465</v>
      </c>
      <c r="D109" s="11">
        <f>IF(utente!$C$11=0,D108+$C$6,(-utente!$C$10/utente!$C$11)*C109-(utente!$C$12/utente!$C$11))</f>
        <v>-3.2082668077979393</v>
      </c>
      <c r="E109" s="11">
        <f t="shared" si="2"/>
        <v>-0.7360889359326465</v>
      </c>
      <c r="F109" s="11">
        <f>(-utente!$C$18+(utente!$C$18^2-4*(E109^2+utente!$C$17*E109+utente!$C$19))^(1/2))/2</f>
        <v>-2.9497126046793953</v>
      </c>
      <c r="G109" s="11">
        <f>(-utente!$C$18-(utente!$C$18^2-4*(E109^2+utente!$C$17*E109+utente!$C$19))^(1/2))/2</f>
        <v>-3.0502873953206047</v>
      </c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</sheetData>
  <sheetProtection password="D029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O31"/>
  <sheetViews>
    <sheetView showGridLines="0" tabSelected="1" zoomScalePageLayoutView="0" workbookViewId="0" topLeftCell="B1">
      <selection activeCell="R11" sqref="R11"/>
    </sheetView>
  </sheetViews>
  <sheetFormatPr defaultColWidth="9.140625" defaultRowHeight="12.75"/>
  <cols>
    <col min="1" max="1" width="6.28125" style="0" customWidth="1"/>
    <col min="3" max="3" width="10.00390625" style="0" bestFit="1" customWidth="1"/>
    <col min="8" max="8" width="5.57421875" style="0" customWidth="1"/>
    <col min="9" max="9" width="4.140625" style="0" customWidth="1"/>
    <col min="10" max="10" width="6.28125" style="0" customWidth="1"/>
    <col min="11" max="11" width="6.140625" style="0" customWidth="1"/>
    <col min="12" max="12" width="7.28125" style="0" customWidth="1"/>
  </cols>
  <sheetData>
    <row r="1" spans="2:13" ht="12.75"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8" ht="14.25">
      <c r="B3" s="6" t="s">
        <v>0</v>
      </c>
      <c r="H3" s="4" t="s">
        <v>2</v>
      </c>
    </row>
    <row r="4" spans="2:15" ht="12.75">
      <c r="B4" s="17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3.5" thickBot="1">
      <c r="B5" s="5" t="s">
        <v>3</v>
      </c>
      <c r="C5" s="19"/>
      <c r="D5" s="19"/>
      <c r="E5" s="19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5" ht="17.25" thickBot="1" thickTop="1">
      <c r="B6" s="20" t="s">
        <v>4</v>
      </c>
      <c r="C6" s="21">
        <v>-2</v>
      </c>
      <c r="D6" s="33"/>
      <c r="E6" s="33"/>
      <c r="F6" s="2"/>
      <c r="G6" s="2"/>
      <c r="H6" s="2"/>
      <c r="I6" s="2"/>
      <c r="J6" s="2"/>
      <c r="K6" s="2"/>
      <c r="L6" s="2"/>
      <c r="M6" s="2"/>
      <c r="N6" s="2"/>
      <c r="O6" s="1"/>
    </row>
    <row r="7" spans="2:15" ht="17.25" thickBot="1" thickTop="1">
      <c r="B7" s="20" t="s">
        <v>5</v>
      </c>
      <c r="C7" s="23">
        <v>-3</v>
      </c>
      <c r="D7" s="33"/>
      <c r="E7" s="33"/>
      <c r="F7" s="2"/>
      <c r="G7" s="2"/>
      <c r="H7" s="2"/>
      <c r="I7" s="2"/>
      <c r="J7" s="2"/>
      <c r="K7" s="2"/>
      <c r="L7" s="2"/>
      <c r="M7" s="2"/>
      <c r="N7" s="2"/>
      <c r="O7" s="1"/>
    </row>
    <row r="8" spans="2:15" ht="13.5" thickTop="1">
      <c r="B8" s="22"/>
      <c r="C8" s="33"/>
      <c r="D8" s="33"/>
      <c r="E8" s="33"/>
      <c r="F8" s="2"/>
      <c r="G8" s="2"/>
      <c r="H8" s="2"/>
      <c r="I8" s="2"/>
      <c r="J8" s="2"/>
      <c r="K8" s="2"/>
      <c r="L8" s="2"/>
      <c r="M8" s="2"/>
      <c r="N8" s="2"/>
      <c r="O8" s="1"/>
    </row>
    <row r="9" spans="2:15" ht="13.5" thickBot="1">
      <c r="B9" s="5" t="s">
        <v>17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1"/>
    </row>
    <row r="10" spans="2:15" ht="14.25" thickBot="1" thickTop="1">
      <c r="B10" s="20" t="s">
        <v>6</v>
      </c>
      <c r="C10" s="21">
        <v>3</v>
      </c>
      <c r="D10" s="33"/>
      <c r="E10" s="33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2:15" ht="14.25" thickBot="1" thickTop="1">
      <c r="B11" s="24" t="s">
        <v>7</v>
      </c>
      <c r="C11" s="7">
        <v>-1</v>
      </c>
      <c r="D11" s="33"/>
      <c r="E11" s="33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2:15" ht="14.25" thickBot="1" thickTop="1">
      <c r="B12" s="20" t="s">
        <v>8</v>
      </c>
      <c r="C12" s="21">
        <v>-1</v>
      </c>
      <c r="D12" s="35">
        <f>IF(OR(AND(C10=0,C11=0,C12=0),AND(C10=0,C11=0)),"no","")</f>
      </c>
      <c r="E12" s="38">
        <f>IF(D12="no","non è una retta","")</f>
      </c>
      <c r="F12" s="32"/>
      <c r="G12" s="2"/>
      <c r="H12" s="2"/>
      <c r="I12" s="2"/>
      <c r="J12" s="2"/>
      <c r="K12" s="2"/>
      <c r="L12" s="2"/>
      <c r="M12" s="2"/>
      <c r="N12" s="2"/>
      <c r="O12" s="1"/>
    </row>
    <row r="13" spans="2:15" ht="13.5" thickTop="1">
      <c r="B13" s="20"/>
      <c r="C13" s="33"/>
      <c r="D13" s="33"/>
      <c r="E13" s="39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2:15" ht="12.75">
      <c r="B14" s="25" t="s">
        <v>1</v>
      </c>
      <c r="C14" s="26"/>
      <c r="D14" s="26"/>
      <c r="E14" s="26"/>
      <c r="N14" s="2"/>
      <c r="O14" s="1"/>
    </row>
    <row r="15" spans="2:15" ht="12.75">
      <c r="B15" s="27"/>
      <c r="C15" s="28"/>
      <c r="D15" s="28"/>
      <c r="E15" s="28"/>
      <c r="N15" s="2"/>
      <c r="O15" s="1"/>
    </row>
    <row r="16" spans="2:15" ht="15" thickBot="1">
      <c r="B16" s="5" t="s">
        <v>18</v>
      </c>
      <c r="C16" s="19"/>
      <c r="D16" s="19"/>
      <c r="E16" s="19"/>
      <c r="N16" s="2"/>
      <c r="O16" s="1"/>
    </row>
    <row r="17" spans="2:15" ht="14.25" thickBot="1" thickTop="1">
      <c r="B17" s="3" t="s">
        <v>20</v>
      </c>
      <c r="C17" s="29">
        <f>IF($D$12="no","",-2*$C$6)</f>
        <v>4</v>
      </c>
      <c r="D17" s="30"/>
      <c r="E17" s="30"/>
      <c r="F17" s="8"/>
      <c r="G17" s="8"/>
      <c r="H17" s="8"/>
      <c r="I17" s="8"/>
      <c r="J17" s="8"/>
      <c r="K17" s="8"/>
      <c r="L17" s="8"/>
      <c r="M17" s="8"/>
      <c r="N17" s="2"/>
      <c r="O17" s="1"/>
    </row>
    <row r="18" spans="2:15" ht="14.25" thickBot="1" thickTop="1">
      <c r="B18" s="3" t="s">
        <v>7</v>
      </c>
      <c r="C18" s="29">
        <f>IF($D$12="no","",-2*$C$7)</f>
        <v>6</v>
      </c>
      <c r="D18" s="30"/>
      <c r="E18" s="30"/>
      <c r="F18" s="8"/>
      <c r="G18" s="9"/>
      <c r="H18" s="10" t="str">
        <f>IF(D12="no","","l'equazione richiesta è")</f>
        <v>l'equazione richiesta è</v>
      </c>
      <c r="I18" s="8"/>
      <c r="J18" s="8"/>
      <c r="K18" s="8"/>
      <c r="L18" s="8"/>
      <c r="M18" s="8"/>
      <c r="N18" s="1"/>
      <c r="O18" s="1"/>
    </row>
    <row r="19" spans="2:15" ht="14.25" thickBot="1" thickTop="1">
      <c r="B19" s="3" t="s">
        <v>8</v>
      </c>
      <c r="C19" s="29">
        <f>IF($D$12="no","",(C6^2+C7^2-calcoli!A9^2))</f>
        <v>11.4</v>
      </c>
      <c r="D19" s="30"/>
      <c r="E19" s="30"/>
      <c r="F19" s="11"/>
      <c r="G19" s="14" t="str">
        <f>IF(OR($D$12="no",$C$20="no"),"","x^2+y^2+")</f>
        <v>x^2+y^2+</v>
      </c>
      <c r="H19" s="15">
        <f>IF($C$20="no","",$C$17)</f>
        <v>4</v>
      </c>
      <c r="I19" s="15" t="str">
        <f>IF(OR($D$12="no",$C$20="no"),"","x+")</f>
        <v>x+</v>
      </c>
      <c r="J19" s="15">
        <f>IF(C20="no","",$C$18)</f>
        <v>6</v>
      </c>
      <c r="K19" s="15" t="str">
        <f>IF(OR(D12="no",$C$20="no"),"","y+")</f>
        <v>y+</v>
      </c>
      <c r="L19" s="15">
        <f>IF(OR(D12="no",C20="no"),"",$C$19)</f>
        <v>11.4</v>
      </c>
      <c r="M19" s="16" t="str">
        <f>IF(OR(D12="no",C20="no"),""," =0")</f>
        <v> =0</v>
      </c>
      <c r="N19" s="1"/>
      <c r="O19" s="1"/>
    </row>
    <row r="20" spans="2:15" ht="24.75" customHeight="1" thickTop="1">
      <c r="B20" s="31"/>
      <c r="C20" s="30">
        <f>IF(OR(D12="no",(C6^2+C7^2)&lt;C19,(C6^2+C7^2)=C19),"no","")</f>
      </c>
      <c r="D20" s="30">
        <f>IF(C20="no","prob  imposs","")</f>
      </c>
      <c r="E20" s="30"/>
      <c r="F20" s="11"/>
      <c r="G20" s="11"/>
      <c r="H20" s="11"/>
      <c r="I20" s="11"/>
      <c r="J20" s="11"/>
      <c r="K20" s="11"/>
      <c r="L20" s="11"/>
      <c r="M20" s="11"/>
      <c r="N20" s="1"/>
      <c r="O20" s="1"/>
    </row>
    <row r="21" spans="6:15" ht="12.75">
      <c r="F21" s="1"/>
      <c r="G21" s="1"/>
      <c r="H21" s="1"/>
      <c r="K21" s="1"/>
      <c r="L21" s="1"/>
      <c r="M21" s="1"/>
      <c r="N21" s="1"/>
      <c r="O21" s="1"/>
    </row>
    <row r="22" spans="7:15" ht="12.75">
      <c r="G22" s="1"/>
      <c r="H22" s="1"/>
      <c r="O22" s="1"/>
    </row>
    <row r="23" spans="7:15" ht="12.75">
      <c r="G23" s="1"/>
      <c r="H23" s="1"/>
      <c r="I23" s="1"/>
      <c r="O23" s="1"/>
    </row>
    <row r="24" spans="7:15" ht="12.75">
      <c r="G24" s="1"/>
      <c r="H24" s="1"/>
      <c r="I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O25" s="1"/>
    </row>
    <row r="26" spans="14:15" ht="12.75">
      <c r="N26" s="1"/>
      <c r="O26" s="1"/>
    </row>
    <row r="27" spans="14:15" ht="12.75">
      <c r="N27" s="1"/>
      <c r="O27" s="1"/>
    </row>
    <row r="28" spans="14:15" ht="12.75">
      <c r="N28" s="1"/>
      <c r="O28" s="1"/>
    </row>
    <row r="29" spans="14:15" ht="12.75">
      <c r="N29" s="1"/>
      <c r="O29" s="1"/>
    </row>
    <row r="30" spans="14:15" ht="12.75">
      <c r="N30" s="1"/>
      <c r="O30" s="1"/>
    </row>
    <row r="31" spans="14:15" ht="12.75">
      <c r="N31" s="1"/>
      <c r="O31" s="1"/>
    </row>
  </sheetData>
  <sheetProtection sheet="1" objects="1" scenarios="1"/>
  <mergeCells count="2">
    <mergeCell ref="B1:M2"/>
    <mergeCell ref="E12:E1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1996-11-05T10:16:36Z</dcterms:created>
  <dcterms:modified xsi:type="dcterms:W3CDTF">2009-10-23T20:43:45Z</dcterms:modified>
  <cp:category/>
  <cp:version/>
  <cp:contentType/>
  <cp:contentStatus/>
</cp:coreProperties>
</file>