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266" windowWidth="7650" windowHeight="8970" activeTab="0"/>
  </bookViews>
  <sheets>
    <sheet name="Utente" sheetId="1" r:id="rId1"/>
    <sheet name="Lavoro" sheetId="2" r:id="rId2"/>
  </sheets>
  <definedNames/>
  <calcPr fullCalcOnLoad="1"/>
</workbook>
</file>

<file path=xl/sharedStrings.xml><?xml version="1.0" encoding="utf-8"?>
<sst xmlns="http://schemas.openxmlformats.org/spreadsheetml/2006/main" count="284" uniqueCount="50">
  <si>
    <t>P</t>
  </si>
  <si>
    <t>x</t>
  </si>
  <si>
    <t>y</t>
  </si>
  <si>
    <t>+</t>
  </si>
  <si>
    <t>=</t>
  </si>
  <si>
    <r>
      <t>x</t>
    </r>
    <r>
      <rPr>
        <b/>
        <vertAlign val="superscript"/>
        <sz val="10"/>
        <color indexed="12"/>
        <rFont val="Arial"/>
        <family val="2"/>
      </rPr>
      <t>2</t>
    </r>
  </si>
  <si>
    <r>
      <t>y</t>
    </r>
    <r>
      <rPr>
        <b/>
        <vertAlign val="superscript"/>
        <sz val="10"/>
        <color indexed="12"/>
        <rFont val="Arial"/>
        <family val="2"/>
      </rPr>
      <t>2</t>
    </r>
  </si>
  <si>
    <t>C</t>
  </si>
  <si>
    <t>r =</t>
  </si>
  <si>
    <t>m</t>
  </si>
  <si>
    <t>)</t>
  </si>
  <si>
    <t>(</t>
  </si>
  <si>
    <r>
      <t>m</t>
    </r>
    <r>
      <rPr>
        <b/>
        <vertAlign val="superscript"/>
        <sz val="10"/>
        <color indexed="12"/>
        <rFont val="Arial"/>
        <family val="2"/>
      </rPr>
      <t>2</t>
    </r>
  </si>
  <si>
    <t>-</t>
  </si>
  <si>
    <r>
      <t>m</t>
    </r>
    <r>
      <rPr>
        <b/>
        <vertAlign val="superscript"/>
        <sz val="10"/>
        <color indexed="12"/>
        <rFont val="Arial"/>
        <family val="2"/>
      </rPr>
      <t>4</t>
    </r>
  </si>
  <si>
    <r>
      <t>m</t>
    </r>
    <r>
      <rPr>
        <b/>
        <vertAlign val="superscript"/>
        <sz val="10"/>
        <color indexed="12"/>
        <rFont val="Arial"/>
        <family val="2"/>
      </rPr>
      <t>3</t>
    </r>
  </si>
  <si>
    <t>*</t>
  </si>
  <si>
    <t>^</t>
  </si>
  <si>
    <t>/</t>
  </si>
  <si>
    <r>
      <t>m</t>
    </r>
    <r>
      <rPr>
        <b/>
        <vertAlign val="subscript"/>
        <sz val="10"/>
        <color indexed="12"/>
        <rFont val="Arial"/>
        <family val="2"/>
      </rPr>
      <t>1</t>
    </r>
  </si>
  <si>
    <r>
      <t>m</t>
    </r>
    <r>
      <rPr>
        <b/>
        <vertAlign val="subscript"/>
        <sz val="10"/>
        <color indexed="12"/>
        <rFont val="Arial"/>
        <family val="2"/>
      </rPr>
      <t>2</t>
    </r>
  </si>
  <si>
    <r>
      <t>y</t>
    </r>
    <r>
      <rPr>
        <b/>
        <vertAlign val="subscript"/>
        <sz val="10"/>
        <color indexed="12"/>
        <rFont val="Arial"/>
        <family val="2"/>
      </rPr>
      <t>1</t>
    </r>
  </si>
  <si>
    <t>dati ingresso</t>
  </si>
  <si>
    <t>punto</t>
  </si>
  <si>
    <r>
      <t>x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2"/>
      </rPr>
      <t>=</t>
    </r>
  </si>
  <si>
    <r>
      <t>y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</si>
  <si>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t>a=</t>
  </si>
  <si>
    <t>b=</t>
  </si>
  <si>
    <t>c=</t>
  </si>
  <si>
    <t>dati uscita</t>
  </si>
  <si>
    <t>tangente</t>
  </si>
  <si>
    <t>vi=</t>
  </si>
  <si>
    <t>vf=</t>
  </si>
  <si>
    <t>pti</t>
  </si>
  <si>
    <t>passo</t>
  </si>
  <si>
    <t>assexcfr</t>
  </si>
  <si>
    <t>cfr</t>
  </si>
  <si>
    <t>retta</t>
  </si>
  <si>
    <t xml:space="preserve"> asse x retta</t>
  </si>
  <si>
    <t>v.i</t>
  </si>
  <si>
    <t>vf</t>
  </si>
  <si>
    <t xml:space="preserve">pti </t>
  </si>
  <si>
    <t>paso</t>
  </si>
  <si>
    <t>grafico</t>
  </si>
  <si>
    <t>realizzato da  Gasparetto Michele</t>
  </si>
  <si>
    <r>
      <t>equ. circonferenza x</t>
    </r>
    <r>
      <rPr>
        <b/>
        <i/>
        <vertAlign val="superscript"/>
        <sz val="9"/>
        <color indexed="10"/>
        <rFont val="Arial"/>
        <family val="2"/>
      </rPr>
      <t>2</t>
    </r>
    <r>
      <rPr>
        <b/>
        <i/>
        <sz val="9"/>
        <color indexed="10"/>
        <rFont val="Arial"/>
        <family val="2"/>
      </rPr>
      <t>+y</t>
    </r>
    <r>
      <rPr>
        <b/>
        <i/>
        <vertAlign val="superscript"/>
        <sz val="9"/>
        <color indexed="10"/>
        <rFont val="Arial"/>
        <family val="2"/>
      </rPr>
      <t>2</t>
    </r>
    <r>
      <rPr>
        <b/>
        <i/>
        <sz val="9"/>
        <color indexed="10"/>
        <rFont val="Arial"/>
        <family val="2"/>
      </rPr>
      <t>+ax+by+c=0</t>
    </r>
  </si>
  <si>
    <t>problema: determinare le equazioni delle tangenti condotte da un punto non interno</t>
  </si>
  <si>
    <t>classe III info C</t>
  </si>
  <si>
    <r>
      <t>x</t>
    </r>
    <r>
      <rPr>
        <b/>
        <vertAlign val="superscript"/>
        <sz val="10"/>
        <color indexed="9"/>
        <rFont val="Arial"/>
        <family val="2"/>
      </rPr>
      <t>2</t>
    </r>
  </si>
  <si>
    <r>
      <t>y</t>
    </r>
    <r>
      <rPr>
        <b/>
        <vertAlign val="superscript"/>
        <sz val="10"/>
        <color indexed="9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</si>
</sst>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12"/>
      <name val="Arial"/>
      <family val="2"/>
    </font>
    <font>
      <vertAlign val="subscript"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39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i/>
      <sz val="9"/>
      <color indexed="10"/>
      <name val="Arial"/>
      <family val="2"/>
    </font>
    <font>
      <b/>
      <i/>
      <vertAlign val="superscript"/>
      <sz val="9"/>
      <color indexed="10"/>
      <name val="Arial"/>
      <family val="2"/>
    </font>
    <font>
      <sz val="9"/>
      <name val="Arial"/>
      <family val="2"/>
    </font>
    <font>
      <b/>
      <i/>
      <sz val="9"/>
      <color indexed="39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5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0" fillId="33" borderId="0" xfId="0" applyFill="1" applyAlignment="1" applyProtection="1">
      <alignment/>
      <protection hidden="1" locked="0"/>
    </xf>
    <xf numFmtId="0" fontId="10" fillId="34" borderId="0" xfId="0" applyFont="1" applyFill="1" applyAlignment="1" applyProtection="1">
      <alignment/>
      <protection hidden="1" locked="0"/>
    </xf>
    <xf numFmtId="0" fontId="0" fillId="34" borderId="0" xfId="0" applyFill="1" applyAlignment="1" applyProtection="1">
      <alignment/>
      <protection hidden="1" locked="0"/>
    </xf>
    <xf numFmtId="0" fontId="0" fillId="33" borderId="0" xfId="0" applyNumberFormat="1" applyFill="1" applyAlignment="1" applyProtection="1">
      <alignment horizontal="center"/>
      <protection hidden="1" locked="0"/>
    </xf>
    <xf numFmtId="0" fontId="5" fillId="34" borderId="10" xfId="0" applyFont="1" applyFill="1" applyBorder="1" applyAlignment="1" applyProtection="1">
      <alignment horizontal="center"/>
      <protection hidden="1" locked="0"/>
    </xf>
    <xf numFmtId="0" fontId="18" fillId="34" borderId="0" xfId="0" applyFont="1" applyFill="1" applyAlignment="1" applyProtection="1">
      <alignment/>
      <protection hidden="1" locked="0"/>
    </xf>
    <xf numFmtId="0" fontId="0" fillId="33" borderId="0" xfId="59" applyNumberFormat="1" applyFont="1" applyFill="1" applyAlignment="1" applyProtection="1">
      <alignment horizontal="center"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16" fillId="33" borderId="0" xfId="0" applyFont="1" applyFill="1" applyAlignment="1" applyProtection="1">
      <alignment/>
      <protection hidden="1" locked="0"/>
    </xf>
    <xf numFmtId="0" fontId="21" fillId="35" borderId="0" xfId="0" applyFont="1" applyFill="1" applyAlignment="1" applyProtection="1">
      <alignment/>
      <protection hidden="1"/>
    </xf>
    <xf numFmtId="0" fontId="12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0" fillId="35" borderId="0" xfId="0" applyFont="1" applyFill="1" applyAlignment="1" applyProtection="1">
      <alignment/>
      <protection hidden="1"/>
    </xf>
    <xf numFmtId="0" fontId="17" fillId="36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37" borderId="11" xfId="0" applyFont="1" applyFill="1" applyBorder="1" applyAlignment="1" applyProtection="1" quotePrefix="1">
      <alignment horizontal="center"/>
      <protection hidden="1"/>
    </xf>
    <xf numFmtId="0" fontId="3" fillId="38" borderId="11" xfId="0" applyFont="1" applyFill="1" applyBorder="1" applyAlignment="1" applyProtection="1">
      <alignment horizontal="center"/>
      <protection hidden="1"/>
    </xf>
    <xf numFmtId="0" fontId="1" fillId="37" borderId="11" xfId="0" applyFont="1" applyFill="1" applyBorder="1" applyAlignment="1" applyProtection="1">
      <alignment horizontal="center"/>
      <protection hidden="1"/>
    </xf>
    <xf numFmtId="0" fontId="4" fillId="39" borderId="11" xfId="0" applyFont="1" applyFill="1" applyBorder="1" applyAlignment="1" applyProtection="1">
      <alignment horizontal="center"/>
      <protection hidden="1"/>
    </xf>
    <xf numFmtId="0" fontId="5" fillId="37" borderId="11" xfId="0" applyFont="1" applyFill="1" applyBorder="1" applyAlignment="1" applyProtection="1" quotePrefix="1">
      <alignment horizontal="center"/>
      <protection hidden="1"/>
    </xf>
    <xf numFmtId="0" fontId="2" fillId="40" borderId="11" xfId="0" applyFont="1" applyFill="1" applyBorder="1" applyAlignment="1" applyProtection="1">
      <alignment horizontal="center"/>
      <protection hidden="1"/>
    </xf>
    <xf numFmtId="0" fontId="7" fillId="37" borderId="11" xfId="0" applyFont="1" applyFill="1" applyBorder="1" applyAlignment="1" applyProtection="1" quotePrefix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37" borderId="11" xfId="0" applyFont="1" applyFill="1" applyBorder="1" applyAlignment="1" applyProtection="1">
      <alignment horizontal="center"/>
      <protection hidden="1"/>
    </xf>
    <xf numFmtId="0" fontId="0" fillId="41" borderId="0" xfId="0" applyFill="1" applyAlignment="1" applyProtection="1">
      <alignment/>
      <protection hidden="1"/>
    </xf>
    <xf numFmtId="0" fontId="4" fillId="41" borderId="11" xfId="0" applyFont="1" applyFill="1" applyBorder="1" applyAlignment="1" applyProtection="1">
      <alignment horizontal="center"/>
      <protection hidden="1"/>
    </xf>
    <xf numFmtId="0" fontId="3" fillId="41" borderId="11" xfId="0" applyFont="1" applyFill="1" applyBorder="1" applyAlignment="1" applyProtection="1">
      <alignment horizontal="center"/>
      <protection hidden="1"/>
    </xf>
    <xf numFmtId="0" fontId="1" fillId="41" borderId="11" xfId="0" applyFont="1" applyFill="1" applyBorder="1" applyAlignment="1" applyProtection="1">
      <alignment horizontal="center"/>
      <protection hidden="1"/>
    </xf>
    <xf numFmtId="0" fontId="0" fillId="41" borderId="11" xfId="0" applyFill="1" applyBorder="1" applyAlignment="1" applyProtection="1">
      <alignment/>
      <protection hidden="1"/>
    </xf>
    <xf numFmtId="0" fontId="21" fillId="34" borderId="12" xfId="0" applyFont="1" applyFill="1" applyBorder="1" applyAlignment="1" applyProtection="1">
      <alignment horizontal="center"/>
      <protection hidden="1"/>
    </xf>
    <xf numFmtId="0" fontId="21" fillId="34" borderId="13" xfId="0" applyFont="1" applyFill="1" applyBorder="1" applyAlignment="1" applyProtection="1" quotePrefix="1">
      <alignment horizontal="center"/>
      <protection hidden="1"/>
    </xf>
    <xf numFmtId="0" fontId="21" fillId="34" borderId="13" xfId="0" applyFont="1" applyFill="1" applyBorder="1" applyAlignment="1" applyProtection="1">
      <alignment horizontal="center"/>
      <protection hidden="1"/>
    </xf>
    <xf numFmtId="0" fontId="21" fillId="34" borderId="14" xfId="0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1" fillId="0" borderId="0" xfId="0" applyFont="1" applyAlignment="1" applyProtection="1">
      <alignment wrapText="1"/>
      <protection hidden="1"/>
    </xf>
    <xf numFmtId="0" fontId="21" fillId="0" borderId="15" xfId="0" applyFont="1" applyBorder="1" applyAlignment="1" applyProtection="1">
      <alignment wrapText="1"/>
      <protection hidden="1"/>
    </xf>
    <xf numFmtId="0" fontId="60" fillId="0" borderId="0" xfId="0" applyFont="1" applyFill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0" fillId="0" borderId="0" xfId="0" applyFont="1" applyAlignment="1">
      <alignment/>
    </xf>
    <xf numFmtId="0" fontId="60" fillId="0" borderId="0" xfId="0" applyFont="1" applyFill="1" applyBorder="1" applyAlignment="1" applyProtection="1">
      <alignment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1375"/>
          <c:w val="0.844"/>
          <c:h val="0.95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Lavoro!$B$49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Lavoro!$C$49</c:f>
              <c:numCache>
                <c:ptCount val="1"/>
                <c:pt idx="0">
                  <c:v>-4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Lavoro!$D$49:$D$149</c:f>
              <c:numCache>
                <c:ptCount val="101"/>
                <c:pt idx="0">
                  <c:v>-2.999</c:v>
                </c:pt>
                <c:pt idx="1">
                  <c:v>-2.93902</c:v>
                </c:pt>
                <c:pt idx="2">
                  <c:v>-2.8790400000000003</c:v>
                </c:pt>
                <c:pt idx="3">
                  <c:v>-2.8190600000000003</c:v>
                </c:pt>
                <c:pt idx="4">
                  <c:v>-2.7590800000000004</c:v>
                </c:pt>
                <c:pt idx="5">
                  <c:v>-2.6991000000000005</c:v>
                </c:pt>
                <c:pt idx="6">
                  <c:v>-2.6391200000000006</c:v>
                </c:pt>
                <c:pt idx="7">
                  <c:v>-2.5791400000000007</c:v>
                </c:pt>
                <c:pt idx="8">
                  <c:v>-2.5191600000000007</c:v>
                </c:pt>
                <c:pt idx="9">
                  <c:v>-2.459180000000001</c:v>
                </c:pt>
                <c:pt idx="10">
                  <c:v>-2.399200000000001</c:v>
                </c:pt>
                <c:pt idx="11">
                  <c:v>-2.339220000000001</c:v>
                </c:pt>
                <c:pt idx="12">
                  <c:v>-2.279240000000001</c:v>
                </c:pt>
                <c:pt idx="13">
                  <c:v>-2.219260000000001</c:v>
                </c:pt>
                <c:pt idx="14">
                  <c:v>-2.159280000000001</c:v>
                </c:pt>
                <c:pt idx="15">
                  <c:v>-2.0993000000000013</c:v>
                </c:pt>
                <c:pt idx="16">
                  <c:v>-2.0393200000000014</c:v>
                </c:pt>
                <c:pt idx="17">
                  <c:v>-1.9793400000000014</c:v>
                </c:pt>
                <c:pt idx="18">
                  <c:v>-1.9193600000000015</c:v>
                </c:pt>
                <c:pt idx="19">
                  <c:v>-1.8593800000000016</c:v>
                </c:pt>
                <c:pt idx="20">
                  <c:v>-1.7994000000000017</c:v>
                </c:pt>
                <c:pt idx="21">
                  <c:v>-1.7394200000000017</c:v>
                </c:pt>
                <c:pt idx="22">
                  <c:v>-1.6794400000000018</c:v>
                </c:pt>
                <c:pt idx="23">
                  <c:v>-1.619460000000002</c:v>
                </c:pt>
                <c:pt idx="24">
                  <c:v>-1.559480000000002</c:v>
                </c:pt>
                <c:pt idx="25">
                  <c:v>-1.499500000000002</c:v>
                </c:pt>
                <c:pt idx="26">
                  <c:v>-1.4395200000000021</c:v>
                </c:pt>
                <c:pt idx="27">
                  <c:v>-1.3795400000000022</c:v>
                </c:pt>
                <c:pt idx="28">
                  <c:v>-1.3195600000000023</c:v>
                </c:pt>
                <c:pt idx="29">
                  <c:v>-1.2595800000000024</c:v>
                </c:pt>
                <c:pt idx="30">
                  <c:v>-1.1996000000000024</c:v>
                </c:pt>
                <c:pt idx="31">
                  <c:v>-1.1396200000000025</c:v>
                </c:pt>
                <c:pt idx="32">
                  <c:v>-1.0796400000000026</c:v>
                </c:pt>
                <c:pt idx="33">
                  <c:v>-1.0196600000000027</c:v>
                </c:pt>
                <c:pt idx="34">
                  <c:v>-0.9596800000000026</c:v>
                </c:pt>
                <c:pt idx="35">
                  <c:v>-0.8997000000000026</c:v>
                </c:pt>
                <c:pt idx="36">
                  <c:v>-0.8397200000000026</c:v>
                </c:pt>
                <c:pt idx="37">
                  <c:v>-0.7797400000000025</c:v>
                </c:pt>
                <c:pt idx="38">
                  <c:v>-0.7197600000000025</c:v>
                </c:pt>
                <c:pt idx="39">
                  <c:v>-0.6597800000000025</c:v>
                </c:pt>
                <c:pt idx="40">
                  <c:v>-0.5998000000000024</c:v>
                </c:pt>
                <c:pt idx="41">
                  <c:v>-0.5398200000000024</c:v>
                </c:pt>
                <c:pt idx="42">
                  <c:v>-0.4798400000000024</c:v>
                </c:pt>
                <c:pt idx="43">
                  <c:v>-0.41986000000000234</c:v>
                </c:pt>
                <c:pt idx="44">
                  <c:v>-0.3598800000000023</c:v>
                </c:pt>
                <c:pt idx="45">
                  <c:v>-0.2999000000000023</c:v>
                </c:pt>
                <c:pt idx="46">
                  <c:v>-0.23992000000000227</c:v>
                </c:pt>
                <c:pt idx="47">
                  <c:v>-0.17994000000000226</c:v>
                </c:pt>
                <c:pt idx="48">
                  <c:v>-0.11996000000000226</c:v>
                </c:pt>
                <c:pt idx="49">
                  <c:v>-0.059980000000002254</c:v>
                </c:pt>
                <c:pt idx="50">
                  <c:v>-2.248201624865942E-15</c:v>
                </c:pt>
                <c:pt idx="51">
                  <c:v>0.05997999999999776</c:v>
                </c:pt>
                <c:pt idx="52">
                  <c:v>0.11995999999999776</c:v>
                </c:pt>
                <c:pt idx="53">
                  <c:v>0.17993999999999777</c:v>
                </c:pt>
                <c:pt idx="54">
                  <c:v>0.23991999999999777</c:v>
                </c:pt>
                <c:pt idx="55">
                  <c:v>0.2998999999999978</c:v>
                </c:pt>
                <c:pt idx="56">
                  <c:v>0.35987999999999776</c:v>
                </c:pt>
                <c:pt idx="57">
                  <c:v>0.4198599999999978</c:v>
                </c:pt>
                <c:pt idx="58">
                  <c:v>0.4798399999999978</c:v>
                </c:pt>
                <c:pt idx="59">
                  <c:v>0.5398199999999979</c:v>
                </c:pt>
                <c:pt idx="60">
                  <c:v>0.5997999999999979</c:v>
                </c:pt>
                <c:pt idx="61">
                  <c:v>0.6597799999999979</c:v>
                </c:pt>
                <c:pt idx="62">
                  <c:v>0.719759999999998</c:v>
                </c:pt>
                <c:pt idx="63">
                  <c:v>0.779739999999998</c:v>
                </c:pt>
                <c:pt idx="64">
                  <c:v>0.839719999999998</c:v>
                </c:pt>
                <c:pt idx="65">
                  <c:v>0.8996999999999981</c:v>
                </c:pt>
                <c:pt idx="66">
                  <c:v>0.9596799999999981</c:v>
                </c:pt>
                <c:pt idx="67">
                  <c:v>1.019659999999998</c:v>
                </c:pt>
                <c:pt idx="68">
                  <c:v>1.079639999999998</c:v>
                </c:pt>
                <c:pt idx="69">
                  <c:v>1.1396199999999979</c:v>
                </c:pt>
                <c:pt idx="70">
                  <c:v>1.1995999999999978</c:v>
                </c:pt>
                <c:pt idx="71">
                  <c:v>1.2595799999999977</c:v>
                </c:pt>
                <c:pt idx="72">
                  <c:v>1.3195599999999976</c:v>
                </c:pt>
                <c:pt idx="73">
                  <c:v>1.3795399999999975</c:v>
                </c:pt>
                <c:pt idx="74">
                  <c:v>1.4395199999999975</c:v>
                </c:pt>
                <c:pt idx="75">
                  <c:v>1.4994999999999974</c:v>
                </c:pt>
                <c:pt idx="76">
                  <c:v>1.5594799999999973</c:v>
                </c:pt>
                <c:pt idx="77">
                  <c:v>1.6194599999999972</c:v>
                </c:pt>
                <c:pt idx="78">
                  <c:v>1.6794399999999972</c:v>
                </c:pt>
                <c:pt idx="79">
                  <c:v>1.739419999999997</c:v>
                </c:pt>
                <c:pt idx="80">
                  <c:v>1.799399999999997</c:v>
                </c:pt>
                <c:pt idx="81">
                  <c:v>1.859379999999997</c:v>
                </c:pt>
                <c:pt idx="82">
                  <c:v>1.9193599999999968</c:v>
                </c:pt>
                <c:pt idx="83">
                  <c:v>1.9793399999999968</c:v>
                </c:pt>
                <c:pt idx="84">
                  <c:v>2.039319999999997</c:v>
                </c:pt>
                <c:pt idx="85">
                  <c:v>2.099299999999997</c:v>
                </c:pt>
                <c:pt idx="86">
                  <c:v>2.1592799999999968</c:v>
                </c:pt>
                <c:pt idx="87">
                  <c:v>2.2192599999999967</c:v>
                </c:pt>
                <c:pt idx="88">
                  <c:v>2.2792399999999966</c:v>
                </c:pt>
                <c:pt idx="89">
                  <c:v>2.3392199999999965</c:v>
                </c:pt>
                <c:pt idx="90">
                  <c:v>2.3991999999999964</c:v>
                </c:pt>
                <c:pt idx="91">
                  <c:v>2.4591799999999964</c:v>
                </c:pt>
                <c:pt idx="92">
                  <c:v>2.5191599999999963</c:v>
                </c:pt>
                <c:pt idx="93">
                  <c:v>2.579139999999996</c:v>
                </c:pt>
                <c:pt idx="94">
                  <c:v>2.639119999999996</c:v>
                </c:pt>
                <c:pt idx="95">
                  <c:v>2.699099999999996</c:v>
                </c:pt>
                <c:pt idx="96">
                  <c:v>2.759079999999996</c:v>
                </c:pt>
                <c:pt idx="97">
                  <c:v>2.819059999999996</c:v>
                </c:pt>
                <c:pt idx="98">
                  <c:v>2.879039999999996</c:v>
                </c:pt>
                <c:pt idx="99">
                  <c:v>2.9390199999999957</c:v>
                </c:pt>
                <c:pt idx="100">
                  <c:v>2.9989999999999957</c:v>
                </c:pt>
              </c:numCache>
            </c:numRef>
          </c:xVal>
          <c:yVal>
            <c:numRef>
              <c:f>Lavoro!$E$49:$E$149</c:f>
              <c:numCache>
                <c:ptCount val="101"/>
                <c:pt idx="0">
                  <c:v>-1.9225467883170801</c:v>
                </c:pt>
                <c:pt idx="1">
                  <c:v>-1.3982014958476554</c:v>
                </c:pt>
                <c:pt idx="2">
                  <c:v>-1.156715541231787</c:v>
                </c:pt>
                <c:pt idx="3">
                  <c:v>-0.9738904949275646</c:v>
                </c:pt>
                <c:pt idx="4">
                  <c:v>-0.8220876290657282</c:v>
                </c:pt>
                <c:pt idx="5">
                  <c:v>-0.6904736772405078</c:v>
                </c:pt>
                <c:pt idx="6">
                  <c:v>-0.5734497465564008</c:v>
                </c:pt>
                <c:pt idx="7">
                  <c:v>-0.4676694676408757</c:v>
                </c:pt>
                <c:pt idx="8">
                  <c:v>-0.370941101617257</c:v>
                </c:pt>
                <c:pt idx="9">
                  <c:v>-0.2817352568361311</c:v>
                </c:pt>
                <c:pt idx="10">
                  <c:v>-0.1989338268680978</c:v>
                </c:pt>
                <c:pt idx="11">
                  <c:v>-0.12168964449428765</c:v>
                </c:pt>
                <c:pt idx="12">
                  <c:v>-0.04934241282587082</c:v>
                </c:pt>
                <c:pt idx="13">
                  <c:v>0.018634452395974055</c:v>
                </c:pt>
                <c:pt idx="14">
                  <c:v>0.08266893230777184</c:v>
                </c:pt>
                <c:pt idx="15">
                  <c:v>0.14311444164794773</c:v>
                </c:pt>
                <c:pt idx="16">
                  <c:v>0.20026678782369345</c:v>
                </c:pt>
                <c:pt idx="17">
                  <c:v>0.25437644691386785</c:v>
                </c:pt>
                <c:pt idx="18">
                  <c:v>0.305657648134257</c:v>
                </c:pt>
                <c:pt idx="19">
                  <c:v>0.3542952269415989</c:v>
                </c:pt>
                <c:pt idx="20">
                  <c:v>0.40044988283446425</c:v>
                </c:pt>
                <c:pt idx="21">
                  <c:v>0.44426227389778994</c:v>
                </c:pt>
                <c:pt idx="22">
                  <c:v>0.48585624813664463</c:v>
                </c:pt>
                <c:pt idx="23">
                  <c:v>0.5253414241246657</c:v>
                </c:pt>
                <c:pt idx="24">
                  <c:v>0.5628152741857915</c:v>
                </c:pt>
                <c:pt idx="25">
                  <c:v>0.598364822345006</c:v>
                </c:pt>
                <c:pt idx="26">
                  <c:v>0.6320680404579195</c:v>
                </c:pt>
                <c:pt idx="27">
                  <c:v>0.6639950053256469</c:v>
                </c:pt>
                <c:pt idx="28">
                  <c:v>0.6942088646576745</c:v>
                </c:pt>
                <c:pt idx="29">
                  <c:v>0.7227666487600426</c:v>
                </c:pt>
                <c:pt idx="30">
                  <c:v>0.7497199566501305</c:v>
                </c:pt>
                <c:pt idx="31">
                  <c:v>0.7751155391442701</c:v>
                </c:pt>
                <c:pt idx="32">
                  <c:v>0.798995796781409</c:v>
                </c:pt>
                <c:pt idx="33">
                  <c:v>0.821399206847552</c:v>
                </c:pt>
                <c:pt idx="34">
                  <c:v>0.8423606909750205</c:v>
                </c:pt>
                <c:pt idx="35">
                  <c:v>0.8619119326072902</c:v>
                </c:pt>
                <c:pt idx="36">
                  <c:v>0.8800816518980841</c:v>
                </c:pt>
                <c:pt idx="37">
                  <c:v>0.8968958442443173</c:v>
                </c:pt>
                <c:pt idx="38">
                  <c:v>0.9123779875558728</c:v>
                </c:pt>
                <c:pt idx="39">
                  <c:v>0.9265492224802911</c:v>
                </c:pt>
                <c:pt idx="40">
                  <c:v>0.9394285090813139</c:v>
                </c:pt>
                <c:pt idx="41">
                  <c:v>0.9510327628814963</c:v>
                </c:pt>
                <c:pt idx="42">
                  <c:v>0.9613769726936146</c:v>
                </c:pt>
                <c:pt idx="43">
                  <c:v>0.9704743022621818</c:v>
                </c:pt>
                <c:pt idx="44">
                  <c:v>0.978336177398381</c:v>
                </c:pt>
                <c:pt idx="45">
                  <c:v>0.9849723600060352</c:v>
                </c:pt>
                <c:pt idx="46">
                  <c:v>0.9903910101523512</c:v>
                </c:pt>
                <c:pt idx="47">
                  <c:v>0.9945987371265619</c:v>
                </c:pt>
                <c:pt idx="48">
                  <c:v>0.9976006402454614</c:v>
                </c:pt>
                <c:pt idx="49">
                  <c:v>0.9994003400013143</c:v>
                </c:pt>
                <c:pt idx="50">
                  <c:v>1</c:v>
                </c:pt>
                <c:pt idx="51">
                  <c:v>0.9994003400013143</c:v>
                </c:pt>
                <c:pt idx="52">
                  <c:v>0.9976006402454614</c:v>
                </c:pt>
                <c:pt idx="53">
                  <c:v>0.9945987371265623</c:v>
                </c:pt>
                <c:pt idx="54">
                  <c:v>0.9903910101523512</c:v>
                </c:pt>
                <c:pt idx="55">
                  <c:v>0.9849723600060356</c:v>
                </c:pt>
                <c:pt idx="56">
                  <c:v>0.978336177398381</c:v>
                </c:pt>
                <c:pt idx="57">
                  <c:v>0.9704743022621827</c:v>
                </c:pt>
                <c:pt idx="58">
                  <c:v>0.9613769726936154</c:v>
                </c:pt>
                <c:pt idx="59">
                  <c:v>0.9510327628814972</c:v>
                </c:pt>
                <c:pt idx="60">
                  <c:v>0.9394285090813148</c:v>
                </c:pt>
                <c:pt idx="61">
                  <c:v>0.926549222480292</c:v>
                </c:pt>
                <c:pt idx="62">
                  <c:v>0.9123779875558737</c:v>
                </c:pt>
                <c:pt idx="63">
                  <c:v>0.8968958442443182</c:v>
                </c:pt>
                <c:pt idx="64">
                  <c:v>0.880081651898085</c:v>
                </c:pt>
                <c:pt idx="65">
                  <c:v>0.8619119326072919</c:v>
                </c:pt>
                <c:pt idx="66">
                  <c:v>0.8423606909750219</c:v>
                </c:pt>
                <c:pt idx="67">
                  <c:v>0.8213992068475533</c:v>
                </c:pt>
                <c:pt idx="68">
                  <c:v>0.7989957967814107</c:v>
                </c:pt>
                <c:pt idx="69">
                  <c:v>0.7751155391442723</c:v>
                </c:pt>
                <c:pt idx="70">
                  <c:v>0.7497199566501322</c:v>
                </c:pt>
                <c:pt idx="71">
                  <c:v>0.7227666487600448</c:v>
                </c:pt>
                <c:pt idx="72">
                  <c:v>0.6942088646576767</c:v>
                </c:pt>
                <c:pt idx="73">
                  <c:v>0.6639950053256496</c:v>
                </c:pt>
                <c:pt idx="74">
                  <c:v>0.6320680404579222</c:v>
                </c:pt>
                <c:pt idx="75">
                  <c:v>0.5983648223450087</c:v>
                </c:pt>
                <c:pt idx="76">
                  <c:v>0.5628152741857941</c:v>
                </c:pt>
                <c:pt idx="77">
                  <c:v>0.5253414241246683</c:v>
                </c:pt>
                <c:pt idx="78">
                  <c:v>0.4858562481366473</c:v>
                </c:pt>
                <c:pt idx="79">
                  <c:v>0.44426227389779305</c:v>
                </c:pt>
                <c:pt idx="80">
                  <c:v>0.4004498828344678</c:v>
                </c:pt>
                <c:pt idx="81">
                  <c:v>0.3542952269416024</c:v>
                </c:pt>
                <c:pt idx="82">
                  <c:v>0.305657648134261</c:v>
                </c:pt>
                <c:pt idx="83">
                  <c:v>0.25437644691387185</c:v>
                </c:pt>
                <c:pt idx="84">
                  <c:v>0.20026678782369745</c:v>
                </c:pt>
                <c:pt idx="85">
                  <c:v>0.14311444164795217</c:v>
                </c:pt>
                <c:pt idx="86">
                  <c:v>0.08266893230777672</c:v>
                </c:pt>
                <c:pt idx="87">
                  <c:v>0.018634452395979384</c:v>
                </c:pt>
                <c:pt idx="88">
                  <c:v>-0.04934241282586571</c:v>
                </c:pt>
                <c:pt idx="89">
                  <c:v>-0.1216896444942821</c:v>
                </c:pt>
                <c:pt idx="90">
                  <c:v>-0.1989338268680918</c:v>
                </c:pt>
                <c:pt idx="91">
                  <c:v>-0.2817352568361249</c:v>
                </c:pt>
                <c:pt idx="92">
                  <c:v>-0.37094110161725014</c:v>
                </c:pt>
                <c:pt idx="93">
                  <c:v>-0.4676694676408686</c:v>
                </c:pt>
                <c:pt idx="94">
                  <c:v>-0.5734497465563928</c:v>
                </c:pt>
                <c:pt idx="95">
                  <c:v>-0.6904736772404987</c:v>
                </c:pt>
                <c:pt idx="96">
                  <c:v>-0.8220876290657178</c:v>
                </c:pt>
                <c:pt idx="97">
                  <c:v>-0.9738904949275526</c:v>
                </c:pt>
                <c:pt idx="98">
                  <c:v>-1.1567155412317711</c:v>
                </c:pt>
                <c:pt idx="99">
                  <c:v>-1.3982014958476348</c:v>
                </c:pt>
                <c:pt idx="100">
                  <c:v>-1.922546788316908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Lavoro!$D$49:$D$149</c:f>
              <c:numCache>
                <c:ptCount val="101"/>
                <c:pt idx="0">
                  <c:v>-2.999</c:v>
                </c:pt>
                <c:pt idx="1">
                  <c:v>-2.93902</c:v>
                </c:pt>
                <c:pt idx="2">
                  <c:v>-2.8790400000000003</c:v>
                </c:pt>
                <c:pt idx="3">
                  <c:v>-2.8190600000000003</c:v>
                </c:pt>
                <c:pt idx="4">
                  <c:v>-2.7590800000000004</c:v>
                </c:pt>
                <c:pt idx="5">
                  <c:v>-2.6991000000000005</c:v>
                </c:pt>
                <c:pt idx="6">
                  <c:v>-2.6391200000000006</c:v>
                </c:pt>
                <c:pt idx="7">
                  <c:v>-2.5791400000000007</c:v>
                </c:pt>
                <c:pt idx="8">
                  <c:v>-2.5191600000000007</c:v>
                </c:pt>
                <c:pt idx="9">
                  <c:v>-2.459180000000001</c:v>
                </c:pt>
                <c:pt idx="10">
                  <c:v>-2.399200000000001</c:v>
                </c:pt>
                <c:pt idx="11">
                  <c:v>-2.339220000000001</c:v>
                </c:pt>
                <c:pt idx="12">
                  <c:v>-2.279240000000001</c:v>
                </c:pt>
                <c:pt idx="13">
                  <c:v>-2.219260000000001</c:v>
                </c:pt>
                <c:pt idx="14">
                  <c:v>-2.159280000000001</c:v>
                </c:pt>
                <c:pt idx="15">
                  <c:v>-2.0993000000000013</c:v>
                </c:pt>
                <c:pt idx="16">
                  <c:v>-2.0393200000000014</c:v>
                </c:pt>
                <c:pt idx="17">
                  <c:v>-1.9793400000000014</c:v>
                </c:pt>
                <c:pt idx="18">
                  <c:v>-1.9193600000000015</c:v>
                </c:pt>
                <c:pt idx="19">
                  <c:v>-1.8593800000000016</c:v>
                </c:pt>
                <c:pt idx="20">
                  <c:v>-1.7994000000000017</c:v>
                </c:pt>
                <c:pt idx="21">
                  <c:v>-1.7394200000000017</c:v>
                </c:pt>
                <c:pt idx="22">
                  <c:v>-1.6794400000000018</c:v>
                </c:pt>
                <c:pt idx="23">
                  <c:v>-1.619460000000002</c:v>
                </c:pt>
                <c:pt idx="24">
                  <c:v>-1.559480000000002</c:v>
                </c:pt>
                <c:pt idx="25">
                  <c:v>-1.499500000000002</c:v>
                </c:pt>
                <c:pt idx="26">
                  <c:v>-1.4395200000000021</c:v>
                </c:pt>
                <c:pt idx="27">
                  <c:v>-1.3795400000000022</c:v>
                </c:pt>
                <c:pt idx="28">
                  <c:v>-1.3195600000000023</c:v>
                </c:pt>
                <c:pt idx="29">
                  <c:v>-1.2595800000000024</c:v>
                </c:pt>
                <c:pt idx="30">
                  <c:v>-1.1996000000000024</c:v>
                </c:pt>
                <c:pt idx="31">
                  <c:v>-1.1396200000000025</c:v>
                </c:pt>
                <c:pt idx="32">
                  <c:v>-1.0796400000000026</c:v>
                </c:pt>
                <c:pt idx="33">
                  <c:v>-1.0196600000000027</c:v>
                </c:pt>
                <c:pt idx="34">
                  <c:v>-0.9596800000000026</c:v>
                </c:pt>
                <c:pt idx="35">
                  <c:v>-0.8997000000000026</c:v>
                </c:pt>
                <c:pt idx="36">
                  <c:v>-0.8397200000000026</c:v>
                </c:pt>
                <c:pt idx="37">
                  <c:v>-0.7797400000000025</c:v>
                </c:pt>
                <c:pt idx="38">
                  <c:v>-0.7197600000000025</c:v>
                </c:pt>
                <c:pt idx="39">
                  <c:v>-0.6597800000000025</c:v>
                </c:pt>
                <c:pt idx="40">
                  <c:v>-0.5998000000000024</c:v>
                </c:pt>
                <c:pt idx="41">
                  <c:v>-0.5398200000000024</c:v>
                </c:pt>
                <c:pt idx="42">
                  <c:v>-0.4798400000000024</c:v>
                </c:pt>
                <c:pt idx="43">
                  <c:v>-0.41986000000000234</c:v>
                </c:pt>
                <c:pt idx="44">
                  <c:v>-0.3598800000000023</c:v>
                </c:pt>
                <c:pt idx="45">
                  <c:v>-0.2999000000000023</c:v>
                </c:pt>
                <c:pt idx="46">
                  <c:v>-0.23992000000000227</c:v>
                </c:pt>
                <c:pt idx="47">
                  <c:v>-0.17994000000000226</c:v>
                </c:pt>
                <c:pt idx="48">
                  <c:v>-0.11996000000000226</c:v>
                </c:pt>
                <c:pt idx="49">
                  <c:v>-0.059980000000002254</c:v>
                </c:pt>
                <c:pt idx="50">
                  <c:v>-2.248201624865942E-15</c:v>
                </c:pt>
                <c:pt idx="51">
                  <c:v>0.05997999999999776</c:v>
                </c:pt>
                <c:pt idx="52">
                  <c:v>0.11995999999999776</c:v>
                </c:pt>
                <c:pt idx="53">
                  <c:v>0.17993999999999777</c:v>
                </c:pt>
                <c:pt idx="54">
                  <c:v>0.23991999999999777</c:v>
                </c:pt>
                <c:pt idx="55">
                  <c:v>0.2998999999999978</c:v>
                </c:pt>
                <c:pt idx="56">
                  <c:v>0.35987999999999776</c:v>
                </c:pt>
                <c:pt idx="57">
                  <c:v>0.4198599999999978</c:v>
                </c:pt>
                <c:pt idx="58">
                  <c:v>0.4798399999999978</c:v>
                </c:pt>
                <c:pt idx="59">
                  <c:v>0.5398199999999979</c:v>
                </c:pt>
                <c:pt idx="60">
                  <c:v>0.5997999999999979</c:v>
                </c:pt>
                <c:pt idx="61">
                  <c:v>0.6597799999999979</c:v>
                </c:pt>
                <c:pt idx="62">
                  <c:v>0.719759999999998</c:v>
                </c:pt>
                <c:pt idx="63">
                  <c:v>0.779739999999998</c:v>
                </c:pt>
                <c:pt idx="64">
                  <c:v>0.839719999999998</c:v>
                </c:pt>
                <c:pt idx="65">
                  <c:v>0.8996999999999981</c:v>
                </c:pt>
                <c:pt idx="66">
                  <c:v>0.9596799999999981</c:v>
                </c:pt>
                <c:pt idx="67">
                  <c:v>1.019659999999998</c:v>
                </c:pt>
                <c:pt idx="68">
                  <c:v>1.079639999999998</c:v>
                </c:pt>
                <c:pt idx="69">
                  <c:v>1.1396199999999979</c:v>
                </c:pt>
                <c:pt idx="70">
                  <c:v>1.1995999999999978</c:v>
                </c:pt>
                <c:pt idx="71">
                  <c:v>1.2595799999999977</c:v>
                </c:pt>
                <c:pt idx="72">
                  <c:v>1.3195599999999976</c:v>
                </c:pt>
                <c:pt idx="73">
                  <c:v>1.3795399999999975</c:v>
                </c:pt>
                <c:pt idx="74">
                  <c:v>1.4395199999999975</c:v>
                </c:pt>
                <c:pt idx="75">
                  <c:v>1.4994999999999974</c:v>
                </c:pt>
                <c:pt idx="76">
                  <c:v>1.5594799999999973</c:v>
                </c:pt>
                <c:pt idx="77">
                  <c:v>1.6194599999999972</c:v>
                </c:pt>
                <c:pt idx="78">
                  <c:v>1.6794399999999972</c:v>
                </c:pt>
                <c:pt idx="79">
                  <c:v>1.739419999999997</c:v>
                </c:pt>
                <c:pt idx="80">
                  <c:v>1.799399999999997</c:v>
                </c:pt>
                <c:pt idx="81">
                  <c:v>1.859379999999997</c:v>
                </c:pt>
                <c:pt idx="82">
                  <c:v>1.9193599999999968</c:v>
                </c:pt>
                <c:pt idx="83">
                  <c:v>1.9793399999999968</c:v>
                </c:pt>
                <c:pt idx="84">
                  <c:v>2.039319999999997</c:v>
                </c:pt>
                <c:pt idx="85">
                  <c:v>2.099299999999997</c:v>
                </c:pt>
                <c:pt idx="86">
                  <c:v>2.1592799999999968</c:v>
                </c:pt>
                <c:pt idx="87">
                  <c:v>2.2192599999999967</c:v>
                </c:pt>
                <c:pt idx="88">
                  <c:v>2.2792399999999966</c:v>
                </c:pt>
                <c:pt idx="89">
                  <c:v>2.3392199999999965</c:v>
                </c:pt>
                <c:pt idx="90">
                  <c:v>2.3991999999999964</c:v>
                </c:pt>
                <c:pt idx="91">
                  <c:v>2.4591799999999964</c:v>
                </c:pt>
                <c:pt idx="92">
                  <c:v>2.5191599999999963</c:v>
                </c:pt>
                <c:pt idx="93">
                  <c:v>2.579139999999996</c:v>
                </c:pt>
                <c:pt idx="94">
                  <c:v>2.639119999999996</c:v>
                </c:pt>
                <c:pt idx="95">
                  <c:v>2.699099999999996</c:v>
                </c:pt>
                <c:pt idx="96">
                  <c:v>2.759079999999996</c:v>
                </c:pt>
                <c:pt idx="97">
                  <c:v>2.819059999999996</c:v>
                </c:pt>
                <c:pt idx="98">
                  <c:v>2.879039999999996</c:v>
                </c:pt>
                <c:pt idx="99">
                  <c:v>2.9390199999999957</c:v>
                </c:pt>
                <c:pt idx="100">
                  <c:v>2.9989999999999957</c:v>
                </c:pt>
              </c:numCache>
            </c:numRef>
          </c:xVal>
          <c:yVal>
            <c:numRef>
              <c:f>Lavoro!$F$49:$F$149</c:f>
              <c:numCache>
                <c:ptCount val="101"/>
                <c:pt idx="0">
                  <c:v>-2.07745321168292</c:v>
                </c:pt>
                <c:pt idx="1">
                  <c:v>-2.6017985041523444</c:v>
                </c:pt>
                <c:pt idx="2">
                  <c:v>-2.843284458768213</c:v>
                </c:pt>
                <c:pt idx="3">
                  <c:v>-3.0261095050724354</c:v>
                </c:pt>
                <c:pt idx="4">
                  <c:v>-3.177912370934272</c:v>
                </c:pt>
                <c:pt idx="5">
                  <c:v>-3.309526322759492</c:v>
                </c:pt>
                <c:pt idx="6">
                  <c:v>-3.426550253443599</c:v>
                </c:pt>
                <c:pt idx="7">
                  <c:v>-3.5323305323591243</c:v>
                </c:pt>
                <c:pt idx="8">
                  <c:v>-3.629058898382743</c:v>
                </c:pt>
                <c:pt idx="9">
                  <c:v>-3.7182647431638687</c:v>
                </c:pt>
                <c:pt idx="10">
                  <c:v>-3.801066173131902</c:v>
                </c:pt>
                <c:pt idx="11">
                  <c:v>-3.8783103555057123</c:v>
                </c:pt>
                <c:pt idx="12">
                  <c:v>-3.9506575871741294</c:v>
                </c:pt>
                <c:pt idx="13">
                  <c:v>-4.018634452395974</c:v>
                </c:pt>
                <c:pt idx="14">
                  <c:v>-4.082668932307772</c:v>
                </c:pt>
                <c:pt idx="15">
                  <c:v>-4.143114441647947</c:v>
                </c:pt>
                <c:pt idx="16">
                  <c:v>-4.2002667878236934</c:v>
                </c:pt>
                <c:pt idx="17">
                  <c:v>-4.254376446913868</c:v>
                </c:pt>
                <c:pt idx="18">
                  <c:v>-4.305657648134257</c:v>
                </c:pt>
                <c:pt idx="19">
                  <c:v>-4.354295226941598</c:v>
                </c:pt>
                <c:pt idx="20">
                  <c:v>-4.400449882834464</c:v>
                </c:pt>
                <c:pt idx="21">
                  <c:v>-4.44426227389779</c:v>
                </c:pt>
                <c:pt idx="22">
                  <c:v>-4.485856248136645</c:v>
                </c:pt>
                <c:pt idx="23">
                  <c:v>-4.525341424124665</c:v>
                </c:pt>
                <c:pt idx="24">
                  <c:v>-4.562815274185791</c:v>
                </c:pt>
                <c:pt idx="25">
                  <c:v>-4.598364822345006</c:v>
                </c:pt>
                <c:pt idx="26">
                  <c:v>-4.63206804045792</c:v>
                </c:pt>
                <c:pt idx="27">
                  <c:v>-4.663995005325647</c:v>
                </c:pt>
                <c:pt idx="28">
                  <c:v>-4.694208864657675</c:v>
                </c:pt>
                <c:pt idx="29">
                  <c:v>-4.722766648760043</c:v>
                </c:pt>
                <c:pt idx="30">
                  <c:v>-4.7497199566501305</c:v>
                </c:pt>
                <c:pt idx="31">
                  <c:v>-4.77511553914427</c:v>
                </c:pt>
                <c:pt idx="32">
                  <c:v>-4.7989957967814085</c:v>
                </c:pt>
                <c:pt idx="33">
                  <c:v>-4.821399206847552</c:v>
                </c:pt>
                <c:pt idx="34">
                  <c:v>-4.8423606909750205</c:v>
                </c:pt>
                <c:pt idx="35">
                  <c:v>-4.86191193260729</c:v>
                </c:pt>
                <c:pt idx="36">
                  <c:v>-4.8800816518980845</c:v>
                </c:pt>
                <c:pt idx="37">
                  <c:v>-4.896895844244318</c:v>
                </c:pt>
                <c:pt idx="38">
                  <c:v>-4.912377987555873</c:v>
                </c:pt>
                <c:pt idx="39">
                  <c:v>-4.926549222480292</c:v>
                </c:pt>
                <c:pt idx="40">
                  <c:v>-4.9394285090813135</c:v>
                </c:pt>
                <c:pt idx="41">
                  <c:v>-4.951032762881496</c:v>
                </c:pt>
                <c:pt idx="42">
                  <c:v>-4.961376972693614</c:v>
                </c:pt>
                <c:pt idx="43">
                  <c:v>-4.970474302262182</c:v>
                </c:pt>
                <c:pt idx="44">
                  <c:v>-4.978336177398381</c:v>
                </c:pt>
                <c:pt idx="45">
                  <c:v>-4.984972360006035</c:v>
                </c:pt>
                <c:pt idx="46">
                  <c:v>-4.990391010152351</c:v>
                </c:pt>
                <c:pt idx="47">
                  <c:v>-4.994598737126562</c:v>
                </c:pt>
                <c:pt idx="48">
                  <c:v>-4.997600640245461</c:v>
                </c:pt>
                <c:pt idx="49">
                  <c:v>-4.999400340001314</c:v>
                </c:pt>
                <c:pt idx="50">
                  <c:v>-5</c:v>
                </c:pt>
                <c:pt idx="51">
                  <c:v>-4.999400340001314</c:v>
                </c:pt>
                <c:pt idx="52">
                  <c:v>-4.997600640245461</c:v>
                </c:pt>
                <c:pt idx="53">
                  <c:v>-4.994598737126562</c:v>
                </c:pt>
                <c:pt idx="54">
                  <c:v>-4.990391010152351</c:v>
                </c:pt>
                <c:pt idx="55">
                  <c:v>-4.984972360006036</c:v>
                </c:pt>
                <c:pt idx="56">
                  <c:v>-4.978336177398381</c:v>
                </c:pt>
                <c:pt idx="57">
                  <c:v>-4.970474302262183</c:v>
                </c:pt>
                <c:pt idx="58">
                  <c:v>-4.961376972693616</c:v>
                </c:pt>
                <c:pt idx="59">
                  <c:v>-4.951032762881497</c:v>
                </c:pt>
                <c:pt idx="60">
                  <c:v>-4.939428509081315</c:v>
                </c:pt>
                <c:pt idx="61">
                  <c:v>-4.926549222480292</c:v>
                </c:pt>
                <c:pt idx="62">
                  <c:v>-4.912377987555874</c:v>
                </c:pt>
                <c:pt idx="63">
                  <c:v>-4.896895844244318</c:v>
                </c:pt>
                <c:pt idx="64">
                  <c:v>-4.8800816518980845</c:v>
                </c:pt>
                <c:pt idx="65">
                  <c:v>-4.861911932607292</c:v>
                </c:pt>
                <c:pt idx="66">
                  <c:v>-4.842360690975022</c:v>
                </c:pt>
                <c:pt idx="67">
                  <c:v>-4.821399206847554</c:v>
                </c:pt>
                <c:pt idx="68">
                  <c:v>-4.79899579678141</c:v>
                </c:pt>
                <c:pt idx="69">
                  <c:v>-4.775115539144272</c:v>
                </c:pt>
                <c:pt idx="70">
                  <c:v>-4.749719956650132</c:v>
                </c:pt>
                <c:pt idx="71">
                  <c:v>-4.722766648760045</c:v>
                </c:pt>
                <c:pt idx="72">
                  <c:v>-4.694208864657677</c:v>
                </c:pt>
                <c:pt idx="73">
                  <c:v>-4.663995005325649</c:v>
                </c:pt>
                <c:pt idx="74">
                  <c:v>-4.632068040457922</c:v>
                </c:pt>
                <c:pt idx="75">
                  <c:v>-4.598364822345008</c:v>
                </c:pt>
                <c:pt idx="76">
                  <c:v>-4.562815274185795</c:v>
                </c:pt>
                <c:pt idx="77">
                  <c:v>-4.525341424124669</c:v>
                </c:pt>
                <c:pt idx="78">
                  <c:v>-4.485856248136647</c:v>
                </c:pt>
                <c:pt idx="79">
                  <c:v>-4.4442622738977935</c:v>
                </c:pt>
                <c:pt idx="80">
                  <c:v>-4.400449882834468</c:v>
                </c:pt>
                <c:pt idx="81">
                  <c:v>-4.354295226941602</c:v>
                </c:pt>
                <c:pt idx="82">
                  <c:v>-4.305657648134261</c:v>
                </c:pt>
                <c:pt idx="83">
                  <c:v>-4.254376446913872</c:v>
                </c:pt>
                <c:pt idx="84">
                  <c:v>-4.200266787823697</c:v>
                </c:pt>
                <c:pt idx="85">
                  <c:v>-4.143114441647953</c:v>
                </c:pt>
                <c:pt idx="86">
                  <c:v>-4.082668932307777</c:v>
                </c:pt>
                <c:pt idx="87">
                  <c:v>-4.018634452395979</c:v>
                </c:pt>
                <c:pt idx="88">
                  <c:v>-3.9506575871741343</c:v>
                </c:pt>
                <c:pt idx="89">
                  <c:v>-3.878310355505718</c:v>
                </c:pt>
                <c:pt idx="90">
                  <c:v>-3.8010661731319084</c:v>
                </c:pt>
                <c:pt idx="91">
                  <c:v>-3.718264743163875</c:v>
                </c:pt>
                <c:pt idx="92">
                  <c:v>-3.62905889838275</c:v>
                </c:pt>
                <c:pt idx="93">
                  <c:v>-3.5323305323591314</c:v>
                </c:pt>
                <c:pt idx="94">
                  <c:v>-3.426550253443607</c:v>
                </c:pt>
                <c:pt idx="95">
                  <c:v>-3.3095263227595013</c:v>
                </c:pt>
                <c:pt idx="96">
                  <c:v>-3.1779123709342825</c:v>
                </c:pt>
                <c:pt idx="97">
                  <c:v>-3.0261095050724474</c:v>
                </c:pt>
                <c:pt idx="98">
                  <c:v>-2.843284458768229</c:v>
                </c:pt>
                <c:pt idx="99">
                  <c:v>-2.6017985041523652</c:v>
                </c:pt>
                <c:pt idx="100">
                  <c:v>-2.0774532116830917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Lavoro!$H$49:$H$149</c:f>
              <c:numCache>
                <c:ptCount val="101"/>
                <c:pt idx="0">
                  <c:v>-3.099</c:v>
                </c:pt>
                <c:pt idx="1">
                  <c:v>-3.03702</c:v>
                </c:pt>
                <c:pt idx="2">
                  <c:v>-2.97504</c:v>
                </c:pt>
                <c:pt idx="3">
                  <c:v>-2.9130599999999998</c:v>
                </c:pt>
                <c:pt idx="4">
                  <c:v>-2.8510799999999996</c:v>
                </c:pt>
                <c:pt idx="5">
                  <c:v>-2.7890999999999995</c:v>
                </c:pt>
                <c:pt idx="6">
                  <c:v>-2.7271199999999993</c:v>
                </c:pt>
                <c:pt idx="7">
                  <c:v>-2.665139999999999</c:v>
                </c:pt>
                <c:pt idx="8">
                  <c:v>-2.603159999999999</c:v>
                </c:pt>
                <c:pt idx="9">
                  <c:v>-2.541179999999999</c:v>
                </c:pt>
                <c:pt idx="10">
                  <c:v>-2.4791999999999987</c:v>
                </c:pt>
                <c:pt idx="11">
                  <c:v>-2.4172199999999986</c:v>
                </c:pt>
                <c:pt idx="12">
                  <c:v>-2.3552399999999984</c:v>
                </c:pt>
                <c:pt idx="13">
                  <c:v>-2.2932599999999983</c:v>
                </c:pt>
                <c:pt idx="14">
                  <c:v>-2.231279999999998</c:v>
                </c:pt>
                <c:pt idx="15">
                  <c:v>-2.169299999999998</c:v>
                </c:pt>
                <c:pt idx="16">
                  <c:v>-2.107319999999998</c:v>
                </c:pt>
                <c:pt idx="17">
                  <c:v>-2.0453399999999977</c:v>
                </c:pt>
                <c:pt idx="18">
                  <c:v>-1.9833599999999978</c:v>
                </c:pt>
                <c:pt idx="19">
                  <c:v>-1.9213799999999979</c:v>
                </c:pt>
                <c:pt idx="20">
                  <c:v>-1.859399999999998</c:v>
                </c:pt>
                <c:pt idx="21">
                  <c:v>-1.797419999999998</c:v>
                </c:pt>
                <c:pt idx="22">
                  <c:v>-1.735439999999998</c:v>
                </c:pt>
                <c:pt idx="23">
                  <c:v>-1.6734599999999982</c:v>
                </c:pt>
                <c:pt idx="24">
                  <c:v>-1.6114799999999982</c:v>
                </c:pt>
                <c:pt idx="25">
                  <c:v>-1.5494999999999983</c:v>
                </c:pt>
                <c:pt idx="26">
                  <c:v>-1.4875199999999984</c:v>
                </c:pt>
                <c:pt idx="27">
                  <c:v>-1.4255399999999985</c:v>
                </c:pt>
                <c:pt idx="28">
                  <c:v>-1.3635599999999986</c:v>
                </c:pt>
                <c:pt idx="29">
                  <c:v>-1.3015799999999986</c:v>
                </c:pt>
                <c:pt idx="30">
                  <c:v>-1.2395999999999987</c:v>
                </c:pt>
                <c:pt idx="31">
                  <c:v>-1.1776199999999988</c:v>
                </c:pt>
                <c:pt idx="32">
                  <c:v>-1.1156399999999989</c:v>
                </c:pt>
                <c:pt idx="33">
                  <c:v>-1.053659999999999</c:v>
                </c:pt>
                <c:pt idx="34">
                  <c:v>-0.9916799999999989</c:v>
                </c:pt>
                <c:pt idx="35">
                  <c:v>-0.9296999999999989</c:v>
                </c:pt>
                <c:pt idx="36">
                  <c:v>-0.8677199999999988</c:v>
                </c:pt>
                <c:pt idx="37">
                  <c:v>-0.8057399999999988</c:v>
                </c:pt>
                <c:pt idx="38">
                  <c:v>-0.7437599999999988</c:v>
                </c:pt>
                <c:pt idx="39">
                  <c:v>-0.6817799999999987</c:v>
                </c:pt>
                <c:pt idx="40">
                  <c:v>-0.6197999999999987</c:v>
                </c:pt>
                <c:pt idx="41">
                  <c:v>-0.5578199999999987</c:v>
                </c:pt>
                <c:pt idx="42">
                  <c:v>-0.4958399999999986</c:v>
                </c:pt>
                <c:pt idx="43">
                  <c:v>-0.4338599999999986</c:v>
                </c:pt>
                <c:pt idx="44">
                  <c:v>-0.37187999999999855</c:v>
                </c:pt>
                <c:pt idx="45">
                  <c:v>-0.3098999999999985</c:v>
                </c:pt>
                <c:pt idx="46">
                  <c:v>-0.2479199999999985</c:v>
                </c:pt>
                <c:pt idx="47">
                  <c:v>-0.1859399999999985</c:v>
                </c:pt>
                <c:pt idx="48">
                  <c:v>-0.12395999999999849</c:v>
                </c:pt>
                <c:pt idx="49">
                  <c:v>-0.06197999999999848</c:v>
                </c:pt>
                <c:pt idx="50">
                  <c:v>1.5265566588595902E-15</c:v>
                </c:pt>
                <c:pt idx="51">
                  <c:v>0.061980000000001534</c:v>
                </c:pt>
                <c:pt idx="52">
                  <c:v>0.12396000000000154</c:v>
                </c:pt>
                <c:pt idx="53">
                  <c:v>0.18594000000000155</c:v>
                </c:pt>
                <c:pt idx="54">
                  <c:v>0.24792000000000156</c:v>
                </c:pt>
                <c:pt idx="55">
                  <c:v>0.30990000000000156</c:v>
                </c:pt>
                <c:pt idx="56">
                  <c:v>0.37188000000000154</c:v>
                </c:pt>
                <c:pt idx="57">
                  <c:v>0.4338600000000016</c:v>
                </c:pt>
                <c:pt idx="58">
                  <c:v>0.4958400000000016</c:v>
                </c:pt>
                <c:pt idx="59">
                  <c:v>0.5578200000000016</c:v>
                </c:pt>
                <c:pt idx="60">
                  <c:v>0.6198000000000017</c:v>
                </c:pt>
                <c:pt idx="61">
                  <c:v>0.6817800000000017</c:v>
                </c:pt>
                <c:pt idx="62">
                  <c:v>0.7437600000000018</c:v>
                </c:pt>
                <c:pt idx="63">
                  <c:v>0.8057400000000018</c:v>
                </c:pt>
                <c:pt idx="64">
                  <c:v>0.8677200000000018</c:v>
                </c:pt>
                <c:pt idx="65">
                  <c:v>0.9297000000000019</c:v>
                </c:pt>
                <c:pt idx="66">
                  <c:v>0.9916800000000019</c:v>
                </c:pt>
                <c:pt idx="67">
                  <c:v>1.0536600000000018</c:v>
                </c:pt>
                <c:pt idx="68">
                  <c:v>1.1156400000000017</c:v>
                </c:pt>
                <c:pt idx="69">
                  <c:v>1.1776200000000017</c:v>
                </c:pt>
                <c:pt idx="70">
                  <c:v>1.2396000000000016</c:v>
                </c:pt>
                <c:pt idx="71">
                  <c:v>1.3015800000000015</c:v>
                </c:pt>
                <c:pt idx="72">
                  <c:v>1.3635600000000014</c:v>
                </c:pt>
                <c:pt idx="73">
                  <c:v>1.4255400000000014</c:v>
                </c:pt>
                <c:pt idx="74">
                  <c:v>1.4875200000000013</c:v>
                </c:pt>
                <c:pt idx="75">
                  <c:v>1.5495000000000012</c:v>
                </c:pt>
                <c:pt idx="76">
                  <c:v>1.6114800000000011</c:v>
                </c:pt>
                <c:pt idx="77">
                  <c:v>1.673460000000001</c:v>
                </c:pt>
                <c:pt idx="78">
                  <c:v>1.735440000000001</c:v>
                </c:pt>
                <c:pt idx="79">
                  <c:v>1.797420000000001</c:v>
                </c:pt>
                <c:pt idx="80">
                  <c:v>1.8594000000000008</c:v>
                </c:pt>
                <c:pt idx="81">
                  <c:v>1.9213800000000008</c:v>
                </c:pt>
                <c:pt idx="82">
                  <c:v>1.9833600000000007</c:v>
                </c:pt>
                <c:pt idx="83">
                  <c:v>2.045340000000001</c:v>
                </c:pt>
                <c:pt idx="84">
                  <c:v>2.107320000000001</c:v>
                </c:pt>
                <c:pt idx="85">
                  <c:v>2.169300000000001</c:v>
                </c:pt>
                <c:pt idx="86">
                  <c:v>2.2312800000000013</c:v>
                </c:pt>
                <c:pt idx="87">
                  <c:v>2.2932600000000014</c:v>
                </c:pt>
                <c:pt idx="88">
                  <c:v>2.3552400000000016</c:v>
                </c:pt>
                <c:pt idx="89">
                  <c:v>2.4172200000000017</c:v>
                </c:pt>
                <c:pt idx="90">
                  <c:v>2.479200000000002</c:v>
                </c:pt>
                <c:pt idx="91">
                  <c:v>2.541180000000002</c:v>
                </c:pt>
                <c:pt idx="92">
                  <c:v>2.603160000000002</c:v>
                </c:pt>
                <c:pt idx="93">
                  <c:v>2.6651400000000023</c:v>
                </c:pt>
                <c:pt idx="94">
                  <c:v>2.7271200000000024</c:v>
                </c:pt>
                <c:pt idx="95">
                  <c:v>2.7891000000000026</c:v>
                </c:pt>
                <c:pt idx="96">
                  <c:v>2.8510800000000027</c:v>
                </c:pt>
                <c:pt idx="97">
                  <c:v>2.913060000000003</c:v>
                </c:pt>
                <c:pt idx="98">
                  <c:v>2.975040000000003</c:v>
                </c:pt>
                <c:pt idx="99">
                  <c:v>3.037020000000003</c:v>
                </c:pt>
                <c:pt idx="100">
                  <c:v>3.0990000000000033</c:v>
                </c:pt>
              </c:numCache>
            </c:numRef>
          </c:xVal>
          <c:yVal>
            <c:numRef>
              <c:f>Lavoro!$I$49:$I$149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7"/>
            <c:spPr>
              <a:ln w="12700">
                <a:solidFill>
                  <a:srgbClr val="800080"/>
                </a:solidFill>
              </a:ln>
            </c:spPr>
            <c:marker>
              <c:symbol val="none"/>
            </c:marker>
          </c:dPt>
          <c:xVal>
            <c:numRef>
              <c:f>Lavoro!$J$49:$J$149</c:f>
              <c:numCache>
                <c:ptCount val="101"/>
                <c:pt idx="0">
                  <c:v>-3.099</c:v>
                </c:pt>
                <c:pt idx="1">
                  <c:v>-3.03702</c:v>
                </c:pt>
                <c:pt idx="2">
                  <c:v>-2.97504</c:v>
                </c:pt>
                <c:pt idx="3">
                  <c:v>-2.9130599999999998</c:v>
                </c:pt>
                <c:pt idx="4">
                  <c:v>-2.8510799999999996</c:v>
                </c:pt>
                <c:pt idx="5">
                  <c:v>-2.7890999999999995</c:v>
                </c:pt>
                <c:pt idx="6">
                  <c:v>-2.7271199999999993</c:v>
                </c:pt>
                <c:pt idx="7">
                  <c:v>-2.665139999999999</c:v>
                </c:pt>
                <c:pt idx="8">
                  <c:v>-2.603159999999999</c:v>
                </c:pt>
                <c:pt idx="9">
                  <c:v>-2.541179999999999</c:v>
                </c:pt>
                <c:pt idx="10">
                  <c:v>-2.4791999999999987</c:v>
                </c:pt>
                <c:pt idx="11">
                  <c:v>-2.4172199999999986</c:v>
                </c:pt>
                <c:pt idx="12">
                  <c:v>-2.3552399999999984</c:v>
                </c:pt>
                <c:pt idx="13">
                  <c:v>-2.2932599999999983</c:v>
                </c:pt>
                <c:pt idx="14">
                  <c:v>-2.231279999999998</c:v>
                </c:pt>
                <c:pt idx="15">
                  <c:v>-2.169299999999998</c:v>
                </c:pt>
                <c:pt idx="16">
                  <c:v>-2.107319999999998</c:v>
                </c:pt>
                <c:pt idx="17">
                  <c:v>-2.0453399999999977</c:v>
                </c:pt>
                <c:pt idx="18">
                  <c:v>-1.9833599999999978</c:v>
                </c:pt>
                <c:pt idx="19">
                  <c:v>-1.9213799999999979</c:v>
                </c:pt>
                <c:pt idx="20">
                  <c:v>-1.859399999999998</c:v>
                </c:pt>
                <c:pt idx="21">
                  <c:v>-1.797419999999998</c:v>
                </c:pt>
                <c:pt idx="22">
                  <c:v>-1.735439999999998</c:v>
                </c:pt>
                <c:pt idx="23">
                  <c:v>-1.6734599999999982</c:v>
                </c:pt>
                <c:pt idx="24">
                  <c:v>-1.6114799999999982</c:v>
                </c:pt>
                <c:pt idx="25">
                  <c:v>-1.5494999999999983</c:v>
                </c:pt>
                <c:pt idx="26">
                  <c:v>-1.4875199999999984</c:v>
                </c:pt>
                <c:pt idx="27">
                  <c:v>-1.4255399999999985</c:v>
                </c:pt>
                <c:pt idx="28">
                  <c:v>-1.3635599999999986</c:v>
                </c:pt>
                <c:pt idx="29">
                  <c:v>-1.3015799999999986</c:v>
                </c:pt>
                <c:pt idx="30">
                  <c:v>-1.2395999999999987</c:v>
                </c:pt>
                <c:pt idx="31">
                  <c:v>-1.1776199999999988</c:v>
                </c:pt>
                <c:pt idx="32">
                  <c:v>-1.1156399999999989</c:v>
                </c:pt>
                <c:pt idx="33">
                  <c:v>-1.053659999999999</c:v>
                </c:pt>
                <c:pt idx="34">
                  <c:v>-0.9916799999999989</c:v>
                </c:pt>
                <c:pt idx="35">
                  <c:v>-0.9296999999999989</c:v>
                </c:pt>
                <c:pt idx="36">
                  <c:v>-0.8677199999999988</c:v>
                </c:pt>
                <c:pt idx="37">
                  <c:v>-0.8057399999999988</c:v>
                </c:pt>
                <c:pt idx="38">
                  <c:v>-0.7437599999999988</c:v>
                </c:pt>
                <c:pt idx="39">
                  <c:v>-0.6817799999999987</c:v>
                </c:pt>
                <c:pt idx="40">
                  <c:v>-0.6197999999999987</c:v>
                </c:pt>
                <c:pt idx="41">
                  <c:v>-0.5578199999999987</c:v>
                </c:pt>
                <c:pt idx="42">
                  <c:v>-0.4958399999999986</c:v>
                </c:pt>
                <c:pt idx="43">
                  <c:v>-0.4338599999999986</c:v>
                </c:pt>
                <c:pt idx="44">
                  <c:v>-0.37187999999999855</c:v>
                </c:pt>
                <c:pt idx="45">
                  <c:v>-0.3098999999999985</c:v>
                </c:pt>
                <c:pt idx="46">
                  <c:v>-0.2479199999999985</c:v>
                </c:pt>
                <c:pt idx="47">
                  <c:v>-0.1859399999999985</c:v>
                </c:pt>
                <c:pt idx="48">
                  <c:v>-0.12395999999999849</c:v>
                </c:pt>
                <c:pt idx="49">
                  <c:v>-0.06197999999999848</c:v>
                </c:pt>
                <c:pt idx="50">
                  <c:v>1.5265566588595902E-15</c:v>
                </c:pt>
                <c:pt idx="51">
                  <c:v>0.061980000000001534</c:v>
                </c:pt>
                <c:pt idx="52">
                  <c:v>0.12396000000000154</c:v>
                </c:pt>
                <c:pt idx="53">
                  <c:v>0.18594000000000155</c:v>
                </c:pt>
                <c:pt idx="54">
                  <c:v>0.24792000000000156</c:v>
                </c:pt>
                <c:pt idx="55">
                  <c:v>0.30990000000000156</c:v>
                </c:pt>
                <c:pt idx="56">
                  <c:v>0.37188000000000154</c:v>
                </c:pt>
                <c:pt idx="57">
                  <c:v>0.4338600000000016</c:v>
                </c:pt>
                <c:pt idx="58">
                  <c:v>0.4958400000000016</c:v>
                </c:pt>
                <c:pt idx="59">
                  <c:v>0.5578200000000016</c:v>
                </c:pt>
                <c:pt idx="60">
                  <c:v>0.6198000000000017</c:v>
                </c:pt>
                <c:pt idx="61">
                  <c:v>0.6817800000000017</c:v>
                </c:pt>
                <c:pt idx="62">
                  <c:v>0.7437600000000018</c:v>
                </c:pt>
                <c:pt idx="63">
                  <c:v>0.8057400000000018</c:v>
                </c:pt>
                <c:pt idx="64">
                  <c:v>0.8677200000000018</c:v>
                </c:pt>
                <c:pt idx="65">
                  <c:v>0.9297000000000019</c:v>
                </c:pt>
                <c:pt idx="66">
                  <c:v>0.9916800000000019</c:v>
                </c:pt>
                <c:pt idx="67">
                  <c:v>1.0536600000000018</c:v>
                </c:pt>
                <c:pt idx="68">
                  <c:v>1.1156400000000017</c:v>
                </c:pt>
                <c:pt idx="69">
                  <c:v>1.1776200000000017</c:v>
                </c:pt>
                <c:pt idx="70">
                  <c:v>1.2396000000000016</c:v>
                </c:pt>
                <c:pt idx="71">
                  <c:v>1.3015800000000015</c:v>
                </c:pt>
                <c:pt idx="72">
                  <c:v>1.3635600000000014</c:v>
                </c:pt>
                <c:pt idx="73">
                  <c:v>1.4255400000000014</c:v>
                </c:pt>
                <c:pt idx="74">
                  <c:v>1.4875200000000013</c:v>
                </c:pt>
                <c:pt idx="75">
                  <c:v>1.5495000000000012</c:v>
                </c:pt>
                <c:pt idx="76">
                  <c:v>1.6114800000000011</c:v>
                </c:pt>
                <c:pt idx="77">
                  <c:v>1.673460000000001</c:v>
                </c:pt>
                <c:pt idx="78">
                  <c:v>1.735440000000001</c:v>
                </c:pt>
                <c:pt idx="79">
                  <c:v>1.797420000000001</c:v>
                </c:pt>
                <c:pt idx="80">
                  <c:v>1.8594000000000008</c:v>
                </c:pt>
                <c:pt idx="81">
                  <c:v>1.9213800000000008</c:v>
                </c:pt>
                <c:pt idx="82">
                  <c:v>1.9833600000000007</c:v>
                </c:pt>
                <c:pt idx="83">
                  <c:v>2.045340000000001</c:v>
                </c:pt>
                <c:pt idx="84">
                  <c:v>2.107320000000001</c:v>
                </c:pt>
                <c:pt idx="85">
                  <c:v>2.169300000000001</c:v>
                </c:pt>
                <c:pt idx="86">
                  <c:v>2.2312800000000013</c:v>
                </c:pt>
                <c:pt idx="87">
                  <c:v>2.2932600000000014</c:v>
                </c:pt>
                <c:pt idx="88">
                  <c:v>2.3552400000000016</c:v>
                </c:pt>
                <c:pt idx="89">
                  <c:v>2.4172200000000017</c:v>
                </c:pt>
                <c:pt idx="90">
                  <c:v>2.479200000000002</c:v>
                </c:pt>
                <c:pt idx="91">
                  <c:v>2.541180000000002</c:v>
                </c:pt>
                <c:pt idx="92">
                  <c:v>2.603160000000002</c:v>
                </c:pt>
                <c:pt idx="93">
                  <c:v>2.6651400000000023</c:v>
                </c:pt>
                <c:pt idx="94">
                  <c:v>2.7271200000000024</c:v>
                </c:pt>
                <c:pt idx="95">
                  <c:v>2.7891000000000026</c:v>
                </c:pt>
                <c:pt idx="96">
                  <c:v>2.8510800000000027</c:v>
                </c:pt>
                <c:pt idx="97">
                  <c:v>2.913060000000003</c:v>
                </c:pt>
                <c:pt idx="98">
                  <c:v>2.975040000000003</c:v>
                </c:pt>
                <c:pt idx="99">
                  <c:v>3.037020000000003</c:v>
                </c:pt>
                <c:pt idx="100">
                  <c:v>3.0990000000000033</c:v>
                </c:pt>
              </c:numCache>
            </c:numRef>
          </c:xVal>
          <c:yVal>
            <c:numRef>
              <c:f>Lavoro!$K$49:$K$149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Utente!$B$7</c:f>
              <c:numCache/>
            </c:numRef>
          </c:xVal>
          <c:yVal>
            <c:numRef>
              <c:f>Utente!$B$8</c:f>
              <c:numCache/>
            </c:numRef>
          </c:yVal>
          <c:smooth val="0"/>
        </c:ser>
        <c:axId val="5904649"/>
        <c:axId val="53141842"/>
      </c:scatterChart>
      <c:valAx>
        <c:axId val="59046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842"/>
        <c:crosses val="autoZero"/>
        <c:crossBetween val="midCat"/>
        <c:dispUnits/>
      </c:valAx>
      <c:valAx>
        <c:axId val="531418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46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9999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19050</xdr:rowOff>
    </xdr:from>
    <xdr:to>
      <xdr:col>12</xdr:col>
      <xdr:colOff>104775</xdr:colOff>
      <xdr:row>16</xdr:row>
      <xdr:rowOff>28575</xdr:rowOff>
    </xdr:to>
    <xdr:graphicFrame>
      <xdr:nvGraphicFramePr>
        <xdr:cNvPr id="1" name="Chart 28"/>
        <xdr:cNvGraphicFramePr/>
      </xdr:nvGraphicFramePr>
      <xdr:xfrm>
        <a:off x="2838450" y="695325"/>
        <a:ext cx="25146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171450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9525" y="47625"/>
          <a:ext cx="161925" cy="714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6"/>
  <sheetViews>
    <sheetView showGridLines="0" tabSelected="1" zoomScalePageLayoutView="0" workbookViewId="0" topLeftCell="A19">
      <selection activeCell="H33" sqref="H33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8.57421875" style="0" customWidth="1"/>
    <col min="4" max="4" width="7.140625" style="0" customWidth="1"/>
    <col min="5" max="5" width="3.00390625" style="0" customWidth="1"/>
    <col min="6" max="6" width="6.421875" style="0" customWidth="1"/>
    <col min="9" max="9" width="4.57421875" style="0" customWidth="1"/>
    <col min="10" max="10" width="4.28125" style="0" customWidth="1"/>
    <col min="11" max="11" width="6.8515625" style="0" customWidth="1"/>
    <col min="12" max="12" width="5.421875" style="0" customWidth="1"/>
    <col min="13" max="13" width="3.421875" style="0" customWidth="1"/>
    <col min="14" max="14" width="6.421875" style="0" customWidth="1"/>
  </cols>
  <sheetData>
    <row r="1" spans="1:15" ht="12.75" customHeight="1">
      <c r="A1" s="41" t="s">
        <v>46</v>
      </c>
      <c r="B1" s="42"/>
      <c r="C1" s="42"/>
      <c r="D1" s="42"/>
      <c r="E1" s="42"/>
      <c r="F1" s="42"/>
      <c r="G1" s="42"/>
      <c r="H1" s="43"/>
      <c r="I1" s="43"/>
      <c r="J1" s="43"/>
      <c r="K1" s="43"/>
      <c r="L1" s="43"/>
      <c r="M1" s="43"/>
      <c r="N1" s="43"/>
      <c r="O1" s="43"/>
    </row>
    <row r="2" spans="1:15" ht="12.75" customHeight="1">
      <c r="A2" s="42"/>
      <c r="B2" s="42"/>
      <c r="C2" s="42"/>
      <c r="D2" s="42"/>
      <c r="E2" s="42"/>
      <c r="F2" s="42"/>
      <c r="G2" s="42"/>
      <c r="H2" s="43"/>
      <c r="I2" s="43"/>
      <c r="J2" s="43"/>
      <c r="K2" s="43"/>
      <c r="L2" s="43"/>
      <c r="M2" s="43"/>
      <c r="N2" s="43"/>
      <c r="O2" s="43"/>
    </row>
    <row r="3" ht="12.75">
      <c r="H3" s="1"/>
    </row>
    <row r="4" spans="1:8" ht="15">
      <c r="A4" s="2" t="s">
        <v>22</v>
      </c>
      <c r="H4" s="2" t="s">
        <v>43</v>
      </c>
    </row>
    <row r="5" spans="1:5" ht="12.75">
      <c r="A5" s="3"/>
      <c r="B5" s="3"/>
      <c r="C5" s="3"/>
      <c r="D5" s="3"/>
      <c r="E5" s="3"/>
    </row>
    <row r="6" spans="1:5" ht="13.5" thickBot="1">
      <c r="A6" s="4" t="s">
        <v>23</v>
      </c>
      <c r="B6" s="5"/>
      <c r="C6" s="5"/>
      <c r="D6" s="5"/>
      <c r="E6" s="5"/>
    </row>
    <row r="7" spans="1:5" ht="17.25" thickBot="1" thickTop="1">
      <c r="A7" s="6" t="s">
        <v>24</v>
      </c>
      <c r="B7" s="7">
        <v>2</v>
      </c>
      <c r="C7" s="3"/>
      <c r="D7" s="3"/>
      <c r="E7" s="3"/>
    </row>
    <row r="8" spans="1:5" ht="17.25" thickBot="1" thickTop="1">
      <c r="A8" s="6" t="s">
        <v>25</v>
      </c>
      <c r="B8" s="7">
        <v>-4</v>
      </c>
      <c r="C8" s="3"/>
      <c r="D8" s="3"/>
      <c r="E8" s="3"/>
    </row>
    <row r="9" spans="1:5" ht="13.5" thickTop="1">
      <c r="A9" s="3"/>
      <c r="B9" s="3"/>
      <c r="C9" s="3"/>
      <c r="D9" s="3"/>
      <c r="E9" s="3"/>
    </row>
    <row r="10" spans="1:5" ht="12.75">
      <c r="A10" s="3"/>
      <c r="B10" s="3"/>
      <c r="C10" s="3"/>
      <c r="D10" s="3"/>
      <c r="E10" s="3"/>
    </row>
    <row r="11" spans="1:5" ht="14.25" thickBot="1">
      <c r="A11" s="8" t="s">
        <v>45</v>
      </c>
      <c r="B11" s="5"/>
      <c r="C11" s="5"/>
      <c r="D11" s="5"/>
      <c r="E11" s="5"/>
    </row>
    <row r="12" spans="1:5" ht="14.25" thickBot="1" thickTop="1">
      <c r="A12" s="6" t="s">
        <v>26</v>
      </c>
      <c r="B12" s="7">
        <v>0</v>
      </c>
      <c r="C12" s="3"/>
      <c r="D12" s="3"/>
      <c r="E12" s="3"/>
    </row>
    <row r="13" spans="1:5" ht="14.25" thickBot="1" thickTop="1">
      <c r="A13" s="9" t="s">
        <v>27</v>
      </c>
      <c r="B13" s="7">
        <v>4</v>
      </c>
      <c r="C13" s="3"/>
      <c r="D13" s="3"/>
      <c r="E13" s="3"/>
    </row>
    <row r="14" spans="1:5" ht="14.25" thickBot="1" thickTop="1">
      <c r="A14" s="6" t="s">
        <v>28</v>
      </c>
      <c r="B14" s="7">
        <v>-5</v>
      </c>
      <c r="C14" s="10">
        <f>IF(OR(((B12/2)^2+(B13/2)^2-(B14)&lt;0),AND(B12=0,B13=0,B14=0)),"no","")</f>
      </c>
      <c r="D14" s="11">
        <f>IF($C$14="NO","non è una cfr reale","")</f>
      </c>
      <c r="E14" s="3"/>
    </row>
    <row r="15" spans="1:5" ht="13.5" thickTop="1">
      <c r="A15" s="3"/>
      <c r="B15" s="3"/>
      <c r="C15" s="3"/>
      <c r="D15" s="3"/>
      <c r="E15" s="3"/>
    </row>
    <row r="17" spans="1:15" ht="15">
      <c r="A17" s="40" t="s">
        <v>29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2" t="str">
        <f>IF($C$14="NO","",IF(SQRT(($B$7-Lavoro!$Z$43)^2+($B$8-Lavoro!$AA$43)^2)&lt;Lavoro!$Z$45,"Il punto non deve essere interno alla cfr!",IF(SQRT(($B$7-Lavoro!$Z$43)^2+($B$8-Lavoro!$AA$43)^2)=Lavoro!$Z$45,"il punto appartiene alla circonfernza","")))</f>
        <v>Il punto non deve essere interno alla cfr!</v>
      </c>
      <c r="B18" s="13"/>
      <c r="C18" s="13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3">
        <f>IF($C$14="NO","",IF(SQRT(($B$7-Lavoro!$Z$43)^2+($B$8-Lavoro!$AA$43)^2)=Lavoro!$Z$45,"le due tangenti sono sovrapposte",""))</f>
      </c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3.5" thickBot="1">
      <c r="A20" s="16" t="s">
        <v>30</v>
      </c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4.25" thickBot="1" thickTop="1">
      <c r="A21" s="35" t="str">
        <f>IF($C$14="no","","y")</f>
        <v>y</v>
      </c>
      <c r="B21" s="36" t="str">
        <f>IF($C$14="no","","=")</f>
        <v>=</v>
      </c>
      <c r="C21" s="37">
        <f>IF($C$14="NO","",IF(SQRT(($B$7-Lavoro!$Z$43)^2+($B$8-Lavoro!$AA$43)^2)&lt;Lavoro!$Z$45,"",Lavoro!D$43))</f>
      </c>
      <c r="D21" s="37">
        <f>IF(OR(A18="Il punto non deve essere interno alla cfr!",$C$14="NO"),"","x")</f>
      </c>
      <c r="E21" s="36">
        <f>IF(OR($C$14="NO",A18="Il punto non deve essere interno alla cfr!"),"","+")</f>
      </c>
      <c r="F21" s="38">
        <f>IF($C$14="NO","",IF(SQRT(($B$7-Lavoro!$Z$43)^2+($B$8-Lavoro!$AA$43)^2)&lt;Lavoro!$Z$45,"",Lavoro!$G$43+Lavoro!$K$43))</f>
      </c>
      <c r="G21" s="39"/>
      <c r="H21" s="39"/>
      <c r="I21" s="39"/>
      <c r="J21" s="39"/>
      <c r="K21" s="39"/>
      <c r="L21" s="39"/>
      <c r="M21" s="39"/>
      <c r="N21" s="39"/>
      <c r="O21" s="15"/>
    </row>
    <row r="22" spans="1:15" ht="14.25" thickBot="1" thickTop="1">
      <c r="A22" s="16"/>
      <c r="B22" s="16"/>
      <c r="C22" s="16"/>
      <c r="D22" s="16"/>
      <c r="E22" s="16"/>
      <c r="F22" s="16"/>
      <c r="G22" s="39"/>
      <c r="H22" s="39"/>
      <c r="I22" s="39"/>
      <c r="J22" s="39"/>
      <c r="K22" s="39"/>
      <c r="L22" s="39"/>
      <c r="M22" s="39"/>
      <c r="N22" s="39"/>
      <c r="O22" s="15"/>
    </row>
    <row r="23" spans="1:15" ht="14.25" thickBot="1" thickTop="1">
      <c r="A23" s="16" t="s">
        <v>30</v>
      </c>
      <c r="B23" s="16"/>
      <c r="C23" s="16"/>
      <c r="D23" s="16"/>
      <c r="E23" s="16"/>
      <c r="F23" s="16"/>
      <c r="G23" s="44">
        <f>IF(OR($C$14="NO",$A$18="Il punto non deve essere interno alla cfr!"),"","le equazioni richieste sono")</f>
      </c>
      <c r="H23" s="45"/>
      <c r="I23" s="35" t="str">
        <f>IF(C14="no","","y")</f>
        <v>y</v>
      </c>
      <c r="J23" s="36" t="str">
        <f>IF(C14="no","","=")</f>
        <v>=</v>
      </c>
      <c r="K23" s="37">
        <f>IF($C$14="NO","",IF(SQRT(($B$7-Lavoro!$Z$43)^2+($B$8-Lavoro!$AA$43)^2)&lt;Lavoro!$Z$45,"",Lavoro!$D$43))</f>
      </c>
      <c r="L23" s="37">
        <f>IF(OR(A18="Il punto non deve essere interno alla cfr!",$C$14="NO"),"","x")</f>
      </c>
      <c r="M23" s="36">
        <f>IF(OR(A18="Il punto non deve essere interno alla cfr!",$C$14="NO"),"","+")</f>
      </c>
      <c r="N23" s="38">
        <f>IF($C$14="NO","",IF(SQRT(($B$7-Lavoro!$Z$43)^2+($B$8-Lavoro!$AA$43)^2)&lt;Lavoro!$Z$45,"",Lavoro!$G$43+Lavoro!$K$43))</f>
      </c>
      <c r="O23" s="15"/>
    </row>
    <row r="24" spans="1:15" ht="14.25" thickBot="1" thickTop="1">
      <c r="A24" s="35" t="str">
        <f>IF(C14="no","","y")</f>
        <v>y</v>
      </c>
      <c r="B24" s="36" t="str">
        <f>IF(C14="no","","=")</f>
        <v>=</v>
      </c>
      <c r="C24" s="37">
        <f>IF($C$14="NO","",IF(SQRT(($B$7-Lavoro!$Z$43)^2+($B$8-Lavoro!$AA$43)^2)&lt;Lavoro!$Z$45,"",Lavoro!$D$45))</f>
      </c>
      <c r="D24" s="37">
        <f>IF($C$14="NO","",IF(SQRT(($B$7-Lavoro!$Z$43)^2+($B$8-Lavoro!$AA$43)^2)&lt;Lavoro!$Z$45,"",Lavoro!$E$45))</f>
      </c>
      <c r="E24" s="36">
        <f>IF($C$14="NO","",IF(SQRT(($B$7-Lavoro!$Z$43)^2+($B$8-Lavoro!$AA$43)^2)&lt;Lavoro!$Z$45,"",Lavoro!$F$45))</f>
      </c>
      <c r="F24" s="38">
        <f>IF($C$14="NO","",IF(SQRT(($B$7-Lavoro!$Z$43)^2+($B$8-Lavoro!$AA$43)^2)&lt;Lavoro!$Z$45,"",IF(Lavoro!$G$45+Lavoro!$K$45=0,0,Lavoro!$G$45+Lavoro!$K$45)))</f>
      </c>
      <c r="G24" s="44"/>
      <c r="H24" s="45"/>
      <c r="I24" s="35" t="str">
        <f>IF(C14="no","","y")</f>
        <v>y</v>
      </c>
      <c r="J24" s="36" t="str">
        <f>IF(C14="no","","=")</f>
        <v>=</v>
      </c>
      <c r="K24" s="37">
        <f>IF($C$14="NO","",IF(SQRT(($B$7-Lavoro!$Z$43)^2+($B$8-Lavoro!$AA$43)^2)&lt;Lavoro!$Z$45,"",Lavoro!$D$45))</f>
      </c>
      <c r="L24" s="37">
        <f>IF($C$14="NO","",IF(SQRT(($B$7-Lavoro!$Z$43)^2+($B$8-Lavoro!$AA$43)^2)&lt;Lavoro!$Z$45,"",Lavoro!$E$45))</f>
      </c>
      <c r="M24" s="36">
        <f>IF($C$14="NO","",IF(SQRT(($B$7-Lavoro!$Z$43)^2+($B$8-Lavoro!$AA$43)^2)&lt;Lavoro!$Z$45,"",Lavoro!$F$45))</f>
      </c>
      <c r="N24" s="38">
        <f>IF($C$14="NO","",IF(SQRT(($B$7-Lavoro!$Z$43)^2+($B$8-Lavoro!$AA$43)^2)&lt;Lavoro!$Z$45,"",IF(Lavoro!$G$45+Lavoro!$K$45=0,0,Lavoro!$G$45+Lavoro!$K$45)))</f>
      </c>
      <c r="O24" s="15"/>
    </row>
    <row r="25" spans="1:15" ht="13.5" thickTop="1">
      <c r="A25" s="14"/>
      <c r="B25" s="14"/>
      <c r="C25" s="14"/>
      <c r="D25" s="14"/>
      <c r="E25" s="14"/>
      <c r="F25" s="14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4"/>
      <c r="B26" s="14"/>
      <c r="C26" s="14"/>
      <c r="D26" s="14"/>
      <c r="E26" s="14"/>
      <c r="F26" s="14"/>
      <c r="G26" s="15"/>
      <c r="H26" s="15"/>
      <c r="I26" s="15"/>
      <c r="J26" s="15"/>
      <c r="K26" s="17" t="s">
        <v>44</v>
      </c>
      <c r="L26" s="18"/>
      <c r="M26" s="18"/>
      <c r="N26" s="18"/>
      <c r="O26" s="18"/>
    </row>
    <row r="27" spans="1:15" ht="12.75">
      <c r="A27" s="19"/>
      <c r="B27" s="19"/>
      <c r="C27" s="19"/>
      <c r="D27" s="19"/>
      <c r="E27" s="19"/>
      <c r="F27" s="19"/>
      <c r="G27" s="15"/>
      <c r="H27" s="15"/>
      <c r="I27" s="15"/>
      <c r="J27" s="15"/>
      <c r="K27" s="17" t="s">
        <v>47</v>
      </c>
      <c r="L27" s="18"/>
      <c r="M27" s="18"/>
      <c r="N27" s="18"/>
      <c r="O27" s="18"/>
    </row>
    <row r="28" spans="1:15" ht="12.75">
      <c r="A28" s="19"/>
      <c r="B28" s="19"/>
      <c r="C28" s="19"/>
      <c r="D28" s="19"/>
      <c r="E28" s="19"/>
      <c r="F28" s="19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9"/>
      <c r="B29" s="19"/>
      <c r="C29" s="19"/>
      <c r="D29" s="19"/>
      <c r="E29" s="19"/>
      <c r="F29" s="19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46"/>
      <c r="B30" s="46"/>
      <c r="C30" s="46"/>
      <c r="D30" s="46"/>
      <c r="E30" s="46"/>
      <c r="F30" s="46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2.75">
      <c r="A31" s="46"/>
      <c r="B31" s="46"/>
      <c r="C31" s="46"/>
      <c r="D31" s="46"/>
      <c r="E31" s="46"/>
      <c r="F31" s="46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2.75">
      <c r="A32" s="46"/>
      <c r="B32" s="46"/>
      <c r="C32" s="46"/>
      <c r="D32" s="46"/>
      <c r="E32" s="46"/>
      <c r="F32" s="46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2.75">
      <c r="A33" s="46"/>
      <c r="B33" s="46"/>
      <c r="C33" s="46"/>
      <c r="D33" s="46"/>
      <c r="E33" s="46"/>
      <c r="F33" s="46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</row>
    <row r="38" spans="1:16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15"/>
    </row>
    <row r="39" spans="1:16" ht="12.75">
      <c r="A39" s="47"/>
      <c r="B39" s="47" t="s">
        <v>1</v>
      </c>
      <c r="C39" s="47" t="s">
        <v>2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15"/>
    </row>
    <row r="40" spans="1:16" ht="12.75">
      <c r="A40" s="47" t="s">
        <v>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15"/>
    </row>
    <row r="41" spans="1:16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15"/>
    </row>
    <row r="42" spans="1:16" ht="14.25">
      <c r="A42" s="47" t="s">
        <v>48</v>
      </c>
      <c r="B42" s="47" t="s">
        <v>3</v>
      </c>
      <c r="C42" s="47" t="s">
        <v>49</v>
      </c>
      <c r="D42" s="47" t="s">
        <v>3</v>
      </c>
      <c r="E42" s="47"/>
      <c r="F42" s="47" t="s">
        <v>1</v>
      </c>
      <c r="G42" s="47" t="s">
        <v>3</v>
      </c>
      <c r="H42" s="47"/>
      <c r="I42" s="47" t="s">
        <v>2</v>
      </c>
      <c r="J42" s="47" t="s">
        <v>3</v>
      </c>
      <c r="K42" s="47"/>
      <c r="L42" s="47" t="s">
        <v>4</v>
      </c>
      <c r="M42" s="47">
        <v>0</v>
      </c>
      <c r="N42" s="47"/>
      <c r="O42" s="47"/>
      <c r="P42" s="15"/>
    </row>
    <row r="43" spans="1:16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15"/>
    </row>
    <row r="44" spans="1:16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15"/>
    </row>
    <row r="45" spans="1:16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15"/>
    </row>
    <row r="46" spans="1:16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15"/>
    </row>
    <row r="47" spans="1:16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15"/>
    </row>
    <row r="48" spans="1:16" ht="12.75">
      <c r="A48" s="47"/>
      <c r="B48" s="47"/>
      <c r="C48" s="47"/>
      <c r="D48" s="47"/>
      <c r="E48" s="47"/>
      <c r="F48" s="47"/>
      <c r="G48" s="47"/>
      <c r="H48" s="47"/>
      <c r="I48" s="47"/>
      <c r="J48" s="49"/>
      <c r="K48" s="47"/>
      <c r="L48" s="47"/>
      <c r="M48" s="47"/>
      <c r="N48" s="47"/>
      <c r="O48" s="47"/>
      <c r="P48" s="15"/>
    </row>
    <row r="49" s="47" customFormat="1" ht="12.75">
      <c r="A49" s="47" t="str">
        <f>IF(SQRT(($B$7-Lavoro!$Z$43)^2+($B$8-Lavoro!$AA$43)^2)&lt;Lavoro!$Z$45,"Il punto non deve essere interno alla circonferenza!",IF(SQRT(($B$7-Lavoro!$Z$43)^2+($B$8-Lavoro!$AA$43)^2)=Lavoro!$Z$45,"il punto appartiene alla circonfernza",""))</f>
        <v>Il punto non deve essere interno alla circonferenza!</v>
      </c>
    </row>
    <row r="50" s="47" customFormat="1" ht="12.75"/>
    <row r="51" spans="1:16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6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1:16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1:16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1:16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1:16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1:16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1:16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1:16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1:16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1:16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1:16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1:16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1:16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1:16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1:16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1:16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1:16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1:16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1:16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1:16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1:16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1:16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1:16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1:16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1:16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1:16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1:16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1:16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1:16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1:16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1:16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1:16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1:16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1:16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1:16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1:16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1:16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1:16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1:16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1:16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1:16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1:16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1:16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1:16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1:16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1:16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1:16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1:16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1:16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1:16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1:16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1:16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1:16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1:16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1:16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1:16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1:16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1:16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1:16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1:16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1:16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1:16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1:16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1:16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1:16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1:16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1:16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1:16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1:16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1:16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1:16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1:16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1:16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1:16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1:16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1:16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1:16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1:16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1:16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1:16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1:16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1:16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1:16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1:16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1:16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1:16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1:16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1:16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1:16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1:16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1:16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1:16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1:16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1:16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1:16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1:16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1:16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1:16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1:16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1:16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</row>
    <row r="308" spans="1:16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</row>
    <row r="309" spans="1:16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</row>
    <row r="310" spans="1:16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</row>
    <row r="311" spans="1:16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</row>
    <row r="312" spans="1:16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</row>
    <row r="313" spans="1:16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</row>
    <row r="314" spans="1:16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</row>
    <row r="315" spans="1:16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</row>
    <row r="316" spans="1:16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</row>
    <row r="317" spans="1:16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</row>
    <row r="318" spans="1:16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</row>
    <row r="319" spans="1:16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</row>
    <row r="320" spans="1:16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</row>
    <row r="321" spans="1:16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</row>
    <row r="322" spans="1:16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</row>
    <row r="323" spans="1:16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</row>
    <row r="324" spans="1:16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</row>
    <row r="325" spans="1:16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</row>
    <row r="326" spans="1:16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</row>
    <row r="327" spans="1:16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</row>
    <row r="328" spans="1:16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</row>
    <row r="329" spans="1:16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</row>
    <row r="330" spans="1:16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</row>
    <row r="331" spans="1:16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</row>
    <row r="332" spans="1:16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</row>
    <row r="333" spans="1:16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</row>
    <row r="334" spans="1:16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</row>
    <row r="335" spans="1:16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</row>
    <row r="336" spans="1:16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</row>
    <row r="337" spans="1:16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</row>
    <row r="338" spans="1:16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</row>
    <row r="339" spans="1:16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</row>
    <row r="340" spans="1:16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1:16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1:16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</row>
    <row r="343" spans="1:16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</row>
    <row r="344" spans="1:16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</row>
    <row r="345" spans="1:16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</row>
    <row r="346" spans="1:16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</row>
    <row r="347" spans="1:16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</row>
    <row r="348" spans="1:16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</row>
    <row r="349" spans="1:16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</row>
    <row r="350" spans="1:16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</row>
    <row r="351" spans="1:16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</row>
    <row r="352" spans="1:16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</row>
    <row r="353" spans="1:16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</row>
    <row r="354" spans="1:16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</row>
    <row r="355" spans="1:16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1:16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1:16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</row>
    <row r="369" spans="1:16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</row>
    <row r="370" spans="1:16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1:16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1:16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1:16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1:16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1:16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1:16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1:16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1:16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1:16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1:16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1:16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1:16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  <row r="391" spans="1:16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</row>
    <row r="392" spans="1:16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</row>
    <row r="393" spans="1:16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</row>
    <row r="394" spans="1:16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</row>
    <row r="395" spans="1:16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</row>
    <row r="396" spans="1:16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</row>
    <row r="397" spans="1:16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</row>
    <row r="398" spans="1:16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</row>
    <row r="399" spans="1:16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</row>
    <row r="400" spans="1:16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</row>
    <row r="401" spans="1:16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</row>
    <row r="402" spans="1:16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</row>
    <row r="403" spans="1:16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</row>
    <row r="404" spans="1:16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</row>
    <row r="405" spans="1:16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</row>
    <row r="406" spans="1:16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</row>
    <row r="407" spans="1:16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</row>
    <row r="408" spans="1:16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</row>
    <row r="409" spans="1:16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</row>
    <row r="410" spans="1:16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</row>
    <row r="411" spans="1:16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</row>
    <row r="412" spans="1:16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</row>
    <row r="413" spans="1:16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</row>
    <row r="414" spans="1:16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</row>
    <row r="415" spans="1:16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</row>
    <row r="416" spans="1:16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</row>
    <row r="417" spans="1:16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</row>
    <row r="418" spans="1:16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</row>
    <row r="419" spans="1:16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</row>
    <row r="420" spans="1:16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</row>
    <row r="421" spans="1:16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</row>
    <row r="422" spans="1:16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</row>
    <row r="423" spans="1:16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</row>
    <row r="424" spans="1:16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</row>
    <row r="425" spans="1:16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</row>
    <row r="426" spans="1:16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</row>
    <row r="427" spans="1:16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</row>
    <row r="428" spans="1:16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</row>
    <row r="429" spans="1:16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</row>
    <row r="430" spans="1:16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</row>
    <row r="431" spans="1:16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</row>
    <row r="432" spans="1:16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</row>
    <row r="433" spans="1:16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</row>
    <row r="434" spans="1:16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</row>
    <row r="435" spans="1:16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</row>
    <row r="436" spans="1:16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</row>
    <row r="437" spans="1:16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</row>
    <row r="438" spans="1:16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</row>
    <row r="439" spans="1:16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</row>
    <row r="440" spans="1:16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</row>
    <row r="441" spans="1:16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</row>
    <row r="442" spans="1:16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</row>
    <row r="443" spans="1:16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</row>
    <row r="444" spans="1:16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</row>
    <row r="445" spans="1:16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</row>
    <row r="446" spans="1:16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</row>
    <row r="447" spans="1:16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</row>
    <row r="448" spans="1:16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</row>
    <row r="449" spans="1:16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</row>
    <row r="450" spans="1:16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</row>
    <row r="451" spans="1:16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</row>
    <row r="452" spans="1:16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</row>
    <row r="453" spans="1:16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</row>
    <row r="454" spans="1:16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</row>
    <row r="455" spans="1:16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</row>
    <row r="456" spans="1:16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</row>
    <row r="457" spans="1:16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</row>
    <row r="458" spans="1:16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</row>
    <row r="459" spans="1:16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</row>
    <row r="460" spans="1:16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</row>
    <row r="461" spans="1:16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</row>
    <row r="462" spans="1:16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</row>
    <row r="463" spans="1:16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</row>
    <row r="464" spans="1:16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</row>
    <row r="465" spans="1:16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</row>
    <row r="466" spans="1:16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</row>
    <row r="467" spans="1:16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</row>
    <row r="468" spans="1:16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</row>
    <row r="469" spans="1:16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</row>
    <row r="470" spans="1:16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</row>
    <row r="471" spans="1:16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</row>
    <row r="472" spans="1:16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</row>
    <row r="473" spans="1:16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</row>
    <row r="474" spans="1:16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</row>
    <row r="475" spans="1:16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</row>
    <row r="476" spans="1:16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</row>
    <row r="477" spans="1:16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</row>
    <row r="478" spans="1:16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</row>
    <row r="479" spans="1:16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</row>
    <row r="480" spans="1:16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</row>
    <row r="481" spans="1:16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</row>
    <row r="482" spans="1:16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</row>
    <row r="483" spans="1:16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</row>
    <row r="484" spans="1:16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</row>
    <row r="485" spans="1:16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</row>
    <row r="486" spans="1:16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</row>
    <row r="487" spans="1:16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</row>
    <row r="488" spans="1:16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</row>
    <row r="489" spans="1:16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</row>
    <row r="490" spans="1:16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</row>
    <row r="491" spans="1:16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</row>
    <row r="492" spans="1:16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</row>
    <row r="493" spans="1:16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</row>
    <row r="494" spans="1:16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</row>
    <row r="495" spans="1:16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</row>
    <row r="496" spans="1:16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</row>
    <row r="497" spans="1:16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</row>
    <row r="498" spans="1:16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</row>
    <row r="499" spans="1:16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</row>
    <row r="500" spans="1:16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</row>
    <row r="501" spans="1:16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</row>
    <row r="502" spans="1:16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</row>
    <row r="503" spans="1:16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</row>
    <row r="504" spans="1:16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</row>
    <row r="505" spans="1:16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</row>
    <row r="506" spans="1:16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</row>
    <row r="507" spans="1:16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</row>
    <row r="508" spans="1:16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</row>
    <row r="509" spans="1:16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</row>
    <row r="510" spans="1:16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</row>
    <row r="511" spans="1:16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</row>
    <row r="512" spans="1:16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</row>
    <row r="513" spans="1:16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</row>
    <row r="514" spans="1:16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</row>
    <row r="515" spans="1:16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</row>
    <row r="516" spans="1:16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</row>
    <row r="517" spans="1:16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</row>
    <row r="518" spans="1:16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</row>
    <row r="519" spans="1:16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</row>
    <row r="520" spans="1:16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</row>
    <row r="521" spans="1:16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</row>
    <row r="522" spans="1:16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</row>
    <row r="523" spans="1:16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</row>
    <row r="524" spans="1:16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</row>
    <row r="525" spans="1:16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</row>
    <row r="526" spans="1:16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</row>
    <row r="527" spans="1:16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</row>
    <row r="528" spans="1:16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</row>
    <row r="529" spans="1:16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</row>
    <row r="530" spans="1:16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</row>
    <row r="531" spans="1:16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</row>
    <row r="532" spans="1:16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</row>
    <row r="533" spans="1:16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</row>
    <row r="534" spans="1:16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</row>
    <row r="535" spans="1:16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</row>
    <row r="536" spans="1:16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</row>
    <row r="537" spans="1:16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</row>
    <row r="538" spans="1:16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</row>
    <row r="539" spans="1:16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</row>
    <row r="540" spans="1:16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</row>
    <row r="541" spans="1:16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</row>
    <row r="542" spans="1:16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</row>
    <row r="543" spans="1:16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</row>
    <row r="544" spans="1:16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</row>
    <row r="545" spans="1:16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</row>
    <row r="546" spans="1:16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</row>
    <row r="547" spans="1:16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</row>
    <row r="548" spans="1:16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</row>
    <row r="549" spans="1:16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</row>
    <row r="550" spans="1:16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</row>
    <row r="551" spans="1:16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</row>
    <row r="552" spans="1:16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</row>
    <row r="553" spans="1:16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</row>
    <row r="554" spans="1:16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</row>
    <row r="555" spans="1:16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</row>
    <row r="556" spans="1:16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</row>
    <row r="557" spans="1:16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</row>
    <row r="558" spans="1:16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</row>
    <row r="559" spans="1:16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</row>
    <row r="560" spans="1:16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</row>
    <row r="561" spans="1:16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</row>
    <row r="562" spans="1:16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</row>
    <row r="563" spans="1:16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</row>
    <row r="564" spans="1:16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</row>
    <row r="565" spans="1:16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</row>
    <row r="566" spans="1:16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</row>
    <row r="567" spans="1:16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</row>
    <row r="568" spans="1:16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</row>
    <row r="569" spans="1:16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</row>
    <row r="570" spans="1:16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</row>
    <row r="571" spans="1:16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</row>
    <row r="572" spans="1:16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</row>
    <row r="573" spans="1:16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</row>
    <row r="574" spans="1:16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</row>
    <row r="575" spans="1:16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</row>
    <row r="576" spans="1:16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</row>
    <row r="577" spans="1:16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</row>
    <row r="578" spans="1:16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</row>
    <row r="579" spans="1:16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</row>
    <row r="580" spans="1:16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</row>
    <row r="581" spans="1:16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</row>
    <row r="582" spans="1:16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</row>
    <row r="583" spans="1:16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</row>
    <row r="584" spans="1:16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</row>
    <row r="585" spans="1:16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</row>
    <row r="586" spans="1:16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</row>
    <row r="587" spans="1:16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</row>
    <row r="588" spans="1:16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</row>
    <row r="589" spans="1:16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</row>
    <row r="590" spans="1:16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</row>
    <row r="591" spans="1:16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</row>
    <row r="592" spans="1:16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</row>
    <row r="593" spans="1:16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</row>
    <row r="594" spans="1:16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</row>
    <row r="595" spans="1:16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</row>
    <row r="596" spans="1:16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</row>
    <row r="597" spans="1:16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</row>
    <row r="598" spans="1:16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</row>
    <row r="599" spans="1:16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</row>
    <row r="600" spans="1:16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</row>
    <row r="601" spans="1:16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</row>
    <row r="602" spans="1:16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</row>
    <row r="603" spans="1:16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</row>
    <row r="604" spans="1:16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</row>
    <row r="605" spans="1:16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</row>
    <row r="606" spans="1:16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</row>
    <row r="607" spans="1:16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</row>
    <row r="608" spans="1:16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</row>
    <row r="609" spans="1:16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</row>
    <row r="610" spans="1:16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</row>
    <row r="611" spans="1:16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</row>
    <row r="612" spans="1:16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</row>
    <row r="613" spans="1:16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</row>
    <row r="614" spans="1:16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</row>
    <row r="615" spans="1:16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</row>
    <row r="616" spans="1:16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</row>
    <row r="617" spans="1:16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</row>
    <row r="618" spans="1:16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</row>
    <row r="619" spans="1:16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</row>
    <row r="620" spans="1:16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</row>
    <row r="621" spans="1:16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</row>
    <row r="622" spans="1:16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</row>
    <row r="623" spans="1:16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</row>
    <row r="624" spans="1:16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</row>
    <row r="625" spans="1:16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</row>
    <row r="626" spans="1:16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</row>
    <row r="627" spans="1:16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</row>
    <row r="628" spans="1:16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</row>
    <row r="629" spans="1:16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</row>
    <row r="630" spans="1:16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</row>
    <row r="631" spans="1:16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</row>
    <row r="632" spans="1:16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</row>
    <row r="633" spans="1:16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</row>
    <row r="634" spans="1:16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</row>
    <row r="635" spans="1:16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</row>
    <row r="636" spans="1:16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</row>
  </sheetData>
  <sheetProtection/>
  <mergeCells count="2">
    <mergeCell ref="A1:O2"/>
    <mergeCell ref="G23:H24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150"/>
  <sheetViews>
    <sheetView zoomScalePageLayoutView="0" workbookViewId="0" topLeftCell="A1">
      <selection activeCell="B1" sqref="B1:K150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3.421875" style="0" customWidth="1"/>
    <col min="4" max="4" width="13.00390625" style="0" customWidth="1"/>
    <col min="5" max="5" width="5.8515625" style="0" customWidth="1"/>
    <col min="6" max="6" width="7.8515625" style="0" customWidth="1"/>
    <col min="7" max="8" width="10.00390625" style="0" customWidth="1"/>
    <col min="9" max="10" width="6.28125" style="0" customWidth="1"/>
    <col min="11" max="11" width="10.140625" style="0" customWidth="1"/>
    <col min="12" max="12" width="4.421875" style="0" customWidth="1"/>
    <col min="13" max="13" width="4.00390625" style="0" customWidth="1"/>
    <col min="14" max="14" width="3.28125" style="0" customWidth="1"/>
    <col min="15" max="15" width="3.8515625" style="0" customWidth="1"/>
    <col min="16" max="16" width="3.421875" style="0" customWidth="1"/>
    <col min="17" max="17" width="3.8515625" style="0" customWidth="1"/>
    <col min="18" max="18" width="4.00390625" style="0" customWidth="1"/>
    <col min="19" max="19" width="3.7109375" style="0" customWidth="1"/>
    <col min="20" max="20" width="5.28125" style="0" customWidth="1"/>
    <col min="21" max="21" width="3.57421875" style="0" customWidth="1"/>
    <col min="22" max="23" width="3.7109375" style="0" customWidth="1"/>
    <col min="24" max="24" width="4.421875" style="0" customWidth="1"/>
    <col min="25" max="26" width="3.8515625" style="0" customWidth="1"/>
    <col min="27" max="27" width="3.28125" style="0" customWidth="1"/>
    <col min="28" max="28" width="3.8515625" style="0" customWidth="1"/>
    <col min="29" max="29" width="3.28125" style="0" customWidth="1"/>
    <col min="30" max="30" width="4.140625" style="0" customWidth="1"/>
    <col min="31" max="31" width="8.7109375" style="0" customWidth="1"/>
    <col min="32" max="32" width="4.00390625" style="0" customWidth="1"/>
    <col min="33" max="33" width="3.140625" style="0" customWidth="1"/>
    <col min="34" max="34" width="3.421875" style="0" customWidth="1"/>
    <col min="35" max="36" width="3.57421875" style="0" customWidth="1"/>
    <col min="37" max="37" width="3.421875" style="0" customWidth="1"/>
    <col min="38" max="39" width="3.00390625" style="0" customWidth="1"/>
    <col min="40" max="40" width="2.8515625" style="0" customWidth="1"/>
    <col min="41" max="41" width="2.28125" style="0" customWidth="1"/>
    <col min="42" max="42" width="2.00390625" style="0" customWidth="1"/>
    <col min="43" max="43" width="2.421875" style="0" customWidth="1"/>
  </cols>
  <sheetData>
    <row r="1" spans="2:43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2:43" ht="12.75">
      <c r="B2" s="23" t="s">
        <v>2</v>
      </c>
      <c r="C2" s="20" t="s">
        <v>4</v>
      </c>
      <c r="D2" s="23" t="s">
        <v>9</v>
      </c>
      <c r="E2" s="22" t="s">
        <v>11</v>
      </c>
      <c r="F2" s="23" t="s">
        <v>1</v>
      </c>
      <c r="G2" s="20" t="s">
        <v>3</v>
      </c>
      <c r="H2" s="20"/>
      <c r="I2" s="21">
        <f>-Utente!B7</f>
        <v>-2</v>
      </c>
      <c r="J2" s="21"/>
      <c r="K2" s="22" t="s">
        <v>10</v>
      </c>
      <c r="L2" s="20" t="s">
        <v>3</v>
      </c>
      <c r="M2" s="21">
        <f>Utente!B8</f>
        <v>-4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2:43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2:43" ht="14.25">
      <c r="B4" s="23" t="s">
        <v>5</v>
      </c>
      <c r="C4" s="24" t="s">
        <v>3</v>
      </c>
      <c r="D4" s="23" t="s">
        <v>6</v>
      </c>
      <c r="E4" s="24" t="s">
        <v>3</v>
      </c>
      <c r="F4" s="25">
        <f>Utente!B12</f>
        <v>0</v>
      </c>
      <c r="G4" s="23" t="s">
        <v>1</v>
      </c>
      <c r="H4" s="23"/>
      <c r="I4" s="24" t="s">
        <v>3</v>
      </c>
      <c r="J4" s="24"/>
      <c r="K4" s="25">
        <f>Utente!B13</f>
        <v>4</v>
      </c>
      <c r="L4" s="23" t="s">
        <v>2</v>
      </c>
      <c r="M4" s="24" t="s">
        <v>3</v>
      </c>
      <c r="N4" s="25">
        <f>Utente!B14</f>
        <v>-5</v>
      </c>
      <c r="O4" s="24" t="s">
        <v>4</v>
      </c>
      <c r="P4" s="23">
        <v>0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2:43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2:43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2:43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2:43" ht="12.7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2:43" ht="14.25">
      <c r="B9" s="23" t="s">
        <v>5</v>
      </c>
      <c r="C9" s="24" t="s">
        <v>3</v>
      </c>
      <c r="D9" s="22" t="s">
        <v>11</v>
      </c>
      <c r="E9" s="23" t="s">
        <v>9</v>
      </c>
      <c r="F9" s="23" t="s">
        <v>1</v>
      </c>
      <c r="G9" s="20" t="s">
        <v>3</v>
      </c>
      <c r="H9" s="20"/>
      <c r="I9" s="21">
        <f>I2</f>
        <v>-2</v>
      </c>
      <c r="J9" s="21"/>
      <c r="K9" s="23" t="s">
        <v>9</v>
      </c>
      <c r="L9" s="20" t="s">
        <v>3</v>
      </c>
      <c r="M9" s="21">
        <f>M2</f>
        <v>-4</v>
      </c>
      <c r="N9" s="22" t="s">
        <v>10</v>
      </c>
      <c r="O9" s="26">
        <v>2</v>
      </c>
      <c r="P9" s="24" t="s">
        <v>3</v>
      </c>
      <c r="Q9" s="25">
        <f>F4</f>
        <v>0</v>
      </c>
      <c r="R9" s="23" t="s">
        <v>1</v>
      </c>
      <c r="S9" s="24" t="s">
        <v>3</v>
      </c>
      <c r="T9" s="25">
        <f>K4</f>
        <v>4</v>
      </c>
      <c r="U9" s="22" t="s">
        <v>11</v>
      </c>
      <c r="V9" s="23" t="s">
        <v>9</v>
      </c>
      <c r="W9" s="23" t="s">
        <v>1</v>
      </c>
      <c r="X9" s="20" t="s">
        <v>3</v>
      </c>
      <c r="Y9" s="21">
        <f>I2</f>
        <v>-2</v>
      </c>
      <c r="Z9" s="23" t="s">
        <v>9</v>
      </c>
      <c r="AA9" s="20" t="s">
        <v>3</v>
      </c>
      <c r="AB9" s="21">
        <f>M2</f>
        <v>-4</v>
      </c>
      <c r="AC9" s="22" t="s">
        <v>10</v>
      </c>
      <c r="AD9" s="24" t="s">
        <v>3</v>
      </c>
      <c r="AE9" s="25">
        <f>N4</f>
        <v>-5</v>
      </c>
      <c r="AF9" s="24" t="s">
        <v>4</v>
      </c>
      <c r="AG9" s="23">
        <v>0</v>
      </c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2:43" ht="12.7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2:43" ht="14.25">
      <c r="B11" s="23" t="s">
        <v>5</v>
      </c>
      <c r="C11" s="24" t="s">
        <v>3</v>
      </c>
      <c r="D11" s="23" t="s">
        <v>12</v>
      </c>
      <c r="E11" s="23" t="s">
        <v>5</v>
      </c>
      <c r="F11" s="20" t="s">
        <v>3</v>
      </c>
      <c r="G11" s="21">
        <f>I9^2</f>
        <v>4</v>
      </c>
      <c r="H11" s="21"/>
      <c r="I11" s="23" t="s">
        <v>12</v>
      </c>
      <c r="J11" s="23"/>
      <c r="K11" s="20" t="s">
        <v>3</v>
      </c>
      <c r="L11" s="21">
        <f>M9^2</f>
        <v>16</v>
      </c>
      <c r="M11" s="20" t="s">
        <v>3</v>
      </c>
      <c r="N11" s="21">
        <f>I9*2</f>
        <v>-4</v>
      </c>
      <c r="O11" s="23" t="s">
        <v>12</v>
      </c>
      <c r="P11" s="23" t="s">
        <v>1</v>
      </c>
      <c r="Q11" s="20" t="s">
        <v>3</v>
      </c>
      <c r="R11" s="21">
        <f>M9*2</f>
        <v>-8</v>
      </c>
      <c r="S11" s="23" t="s">
        <v>9</v>
      </c>
      <c r="T11" s="23" t="s">
        <v>1</v>
      </c>
      <c r="U11" s="20" t="s">
        <v>3</v>
      </c>
      <c r="V11" s="21">
        <f>I9*M9*2</f>
        <v>16</v>
      </c>
      <c r="W11" s="23" t="s">
        <v>9</v>
      </c>
      <c r="X11" s="24" t="s">
        <v>3</v>
      </c>
      <c r="Y11" s="21">
        <f>Q9</f>
        <v>0</v>
      </c>
      <c r="Z11" s="23" t="s">
        <v>1</v>
      </c>
      <c r="AA11" s="24" t="s">
        <v>3</v>
      </c>
      <c r="AB11" s="21">
        <f>T9</f>
        <v>4</v>
      </c>
      <c r="AC11" s="23" t="s">
        <v>9</v>
      </c>
      <c r="AD11" s="23" t="s">
        <v>1</v>
      </c>
      <c r="AE11" s="20" t="s">
        <v>3</v>
      </c>
      <c r="AF11" s="21">
        <f>T9*Y9</f>
        <v>-8</v>
      </c>
      <c r="AG11" s="23" t="s">
        <v>9</v>
      </c>
      <c r="AH11" s="20" t="s">
        <v>3</v>
      </c>
      <c r="AI11" s="21">
        <f>T9*AB9</f>
        <v>-16</v>
      </c>
      <c r="AJ11" s="24" t="s">
        <v>3</v>
      </c>
      <c r="AK11" s="21">
        <f>AE9</f>
        <v>-5</v>
      </c>
      <c r="AL11" s="24" t="s">
        <v>4</v>
      </c>
      <c r="AM11" s="23">
        <v>0</v>
      </c>
      <c r="AN11" s="15"/>
      <c r="AO11" s="15"/>
      <c r="AP11" s="15"/>
      <c r="AQ11" s="15"/>
    </row>
    <row r="12" spans="2:43" ht="12.7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2:43" ht="14.25">
      <c r="B13" s="22" t="s">
        <v>11</v>
      </c>
      <c r="C13" s="21">
        <v>1</v>
      </c>
      <c r="D13" s="24" t="s">
        <v>3</v>
      </c>
      <c r="E13" s="23" t="s">
        <v>12</v>
      </c>
      <c r="F13" s="22" t="s">
        <v>10</v>
      </c>
      <c r="G13" s="23" t="s">
        <v>5</v>
      </c>
      <c r="H13" s="23"/>
      <c r="I13" s="20" t="s">
        <v>3</v>
      </c>
      <c r="J13" s="20"/>
      <c r="K13" s="22" t="s">
        <v>11</v>
      </c>
      <c r="L13" s="21">
        <f>N11</f>
        <v>-4</v>
      </c>
      <c r="M13" s="23" t="s">
        <v>12</v>
      </c>
      <c r="N13" s="20" t="s">
        <v>3</v>
      </c>
      <c r="O13" s="21">
        <f>R11</f>
        <v>-8</v>
      </c>
      <c r="P13" s="23" t="s">
        <v>9</v>
      </c>
      <c r="Q13" s="24" t="s">
        <v>3</v>
      </c>
      <c r="R13" s="21">
        <f>AB11</f>
        <v>4</v>
      </c>
      <c r="S13" s="23" t="s">
        <v>9</v>
      </c>
      <c r="T13" s="24" t="s">
        <v>3</v>
      </c>
      <c r="U13" s="21">
        <f>Y11</f>
        <v>0</v>
      </c>
      <c r="V13" s="22" t="s">
        <v>10</v>
      </c>
      <c r="W13" s="23" t="s">
        <v>1</v>
      </c>
      <c r="X13" s="24" t="s">
        <v>3</v>
      </c>
      <c r="Y13" s="21">
        <f>G11</f>
        <v>4</v>
      </c>
      <c r="Z13" s="23" t="s">
        <v>12</v>
      </c>
      <c r="AA13" s="24" t="s">
        <v>3</v>
      </c>
      <c r="AB13" s="21">
        <f>V11</f>
        <v>16</v>
      </c>
      <c r="AC13" s="23" t="s">
        <v>9</v>
      </c>
      <c r="AD13" s="20" t="s">
        <v>3</v>
      </c>
      <c r="AE13" s="21">
        <f>AF11</f>
        <v>-8</v>
      </c>
      <c r="AF13" s="23" t="s">
        <v>9</v>
      </c>
      <c r="AG13" s="20" t="s">
        <v>3</v>
      </c>
      <c r="AH13" s="21">
        <f>L11</f>
        <v>16</v>
      </c>
      <c r="AI13" s="20" t="s">
        <v>3</v>
      </c>
      <c r="AJ13" s="21">
        <f>AI11</f>
        <v>-16</v>
      </c>
      <c r="AK13" s="20" t="s">
        <v>3</v>
      </c>
      <c r="AL13" s="21">
        <f>AK11</f>
        <v>-5</v>
      </c>
      <c r="AM13" s="24" t="s">
        <v>4</v>
      </c>
      <c r="AN13" s="23">
        <v>0</v>
      </c>
      <c r="AO13" s="15"/>
      <c r="AP13" s="15"/>
      <c r="AQ13" s="15"/>
    </row>
    <row r="14" spans="2:43" ht="12.7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7"/>
      <c r="U14" s="28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2:43" ht="14.25">
      <c r="B15" s="22" t="s">
        <v>11</v>
      </c>
      <c r="C15" s="21">
        <v>1</v>
      </c>
      <c r="D15" s="24" t="s">
        <v>3</v>
      </c>
      <c r="E15" s="23" t="s">
        <v>12</v>
      </c>
      <c r="F15" s="22" t="s">
        <v>10</v>
      </c>
      <c r="G15" s="23" t="s">
        <v>5</v>
      </c>
      <c r="H15" s="23"/>
      <c r="I15" s="20" t="s">
        <v>3</v>
      </c>
      <c r="J15" s="20"/>
      <c r="K15" s="22" t="s">
        <v>11</v>
      </c>
      <c r="L15" s="21">
        <f>L13</f>
        <v>-4</v>
      </c>
      <c r="M15" s="23" t="s">
        <v>12</v>
      </c>
      <c r="N15" s="20" t="s">
        <v>3</v>
      </c>
      <c r="O15" s="21">
        <f>O13+R13</f>
        <v>-4</v>
      </c>
      <c r="P15" s="23" t="s">
        <v>9</v>
      </c>
      <c r="Q15" s="24" t="s">
        <v>3</v>
      </c>
      <c r="R15" s="21">
        <f>U13</f>
        <v>0</v>
      </c>
      <c r="S15" s="22" t="s">
        <v>10</v>
      </c>
      <c r="T15" s="23" t="s">
        <v>1</v>
      </c>
      <c r="U15" s="24" t="s">
        <v>3</v>
      </c>
      <c r="V15" s="21">
        <f>Y13</f>
        <v>4</v>
      </c>
      <c r="W15" s="23" t="s">
        <v>12</v>
      </c>
      <c r="X15" s="24" t="s">
        <v>3</v>
      </c>
      <c r="Y15" s="21">
        <f>AB13+AE13</f>
        <v>8</v>
      </c>
      <c r="Z15" s="23" t="s">
        <v>9</v>
      </c>
      <c r="AA15" s="20" t="s">
        <v>3</v>
      </c>
      <c r="AB15" s="21">
        <f>AH13+AJ13+AL13</f>
        <v>-5</v>
      </c>
      <c r="AC15" s="24" t="s">
        <v>4</v>
      </c>
      <c r="AD15" s="23"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2:43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2:43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2:43" ht="14.25">
      <c r="B18" s="22" t="s">
        <v>11</v>
      </c>
      <c r="C18" s="21">
        <f>$L$15</f>
        <v>-4</v>
      </c>
      <c r="D18" s="23" t="s">
        <v>12</v>
      </c>
      <c r="E18" s="20" t="s">
        <v>3</v>
      </c>
      <c r="F18" s="21">
        <f>$O$15</f>
        <v>-4</v>
      </c>
      <c r="G18" s="23" t="s">
        <v>9</v>
      </c>
      <c r="H18" s="23"/>
      <c r="I18" s="24" t="s">
        <v>3</v>
      </c>
      <c r="J18" s="24"/>
      <c r="K18" s="21">
        <f>$R$15</f>
        <v>0</v>
      </c>
      <c r="L18" s="22" t="s">
        <v>10</v>
      </c>
      <c r="M18" s="26">
        <v>2</v>
      </c>
      <c r="N18" s="24" t="s">
        <v>3</v>
      </c>
      <c r="O18" s="21">
        <v>-4</v>
      </c>
      <c r="P18" s="22" t="s">
        <v>11</v>
      </c>
      <c r="Q18" s="21">
        <v>1</v>
      </c>
      <c r="R18" s="24" t="s">
        <v>3</v>
      </c>
      <c r="S18" s="23" t="s">
        <v>12</v>
      </c>
      <c r="T18" s="22" t="s">
        <v>10</v>
      </c>
      <c r="U18" s="22" t="s">
        <v>11</v>
      </c>
      <c r="V18" s="21">
        <f>$V$15</f>
        <v>4</v>
      </c>
      <c r="W18" s="23" t="s">
        <v>12</v>
      </c>
      <c r="X18" s="24" t="s">
        <v>3</v>
      </c>
      <c r="Y18" s="21">
        <f>$Y$15</f>
        <v>8</v>
      </c>
      <c r="Z18" s="23" t="s">
        <v>9</v>
      </c>
      <c r="AA18" s="20" t="s">
        <v>3</v>
      </c>
      <c r="AB18" s="21">
        <f>$AB$15</f>
        <v>-5</v>
      </c>
      <c r="AC18" s="22" t="s">
        <v>10</v>
      </c>
      <c r="AD18" s="24" t="s">
        <v>4</v>
      </c>
      <c r="AE18" s="23">
        <v>0</v>
      </c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2:43" ht="12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2:43" ht="14.25">
      <c r="B20" s="21">
        <f>C18^2</f>
        <v>16</v>
      </c>
      <c r="C20" s="23" t="s">
        <v>14</v>
      </c>
      <c r="D20" s="20" t="s">
        <v>3</v>
      </c>
      <c r="E20" s="21">
        <f>F18^2</f>
        <v>16</v>
      </c>
      <c r="F20" s="23" t="s">
        <v>12</v>
      </c>
      <c r="G20" s="24" t="s">
        <v>3</v>
      </c>
      <c r="H20" s="24"/>
      <c r="I20" s="21">
        <f>K18^2</f>
        <v>0</v>
      </c>
      <c r="J20" s="21"/>
      <c r="K20" s="24" t="s">
        <v>3</v>
      </c>
      <c r="L20" s="21">
        <f>C18*F18*2</f>
        <v>32</v>
      </c>
      <c r="M20" s="23" t="s">
        <v>15</v>
      </c>
      <c r="N20" s="24" t="s">
        <v>3</v>
      </c>
      <c r="O20" s="21">
        <f>C18*K18*2</f>
        <v>0</v>
      </c>
      <c r="P20" s="23" t="s">
        <v>12</v>
      </c>
      <c r="Q20" s="24" t="s">
        <v>3</v>
      </c>
      <c r="R20" s="21">
        <f>F18*K18*2</f>
        <v>0</v>
      </c>
      <c r="S20" s="23" t="s">
        <v>9</v>
      </c>
      <c r="T20" s="24" t="s">
        <v>3</v>
      </c>
      <c r="U20" s="21">
        <v>-4</v>
      </c>
      <c r="V20" s="22" t="s">
        <v>11</v>
      </c>
      <c r="W20" s="21">
        <f>V18</f>
        <v>4</v>
      </c>
      <c r="X20" s="23" t="s">
        <v>12</v>
      </c>
      <c r="Y20" s="24" t="s">
        <v>3</v>
      </c>
      <c r="Z20" s="21">
        <f>Y18</f>
        <v>8</v>
      </c>
      <c r="AA20" s="23" t="s">
        <v>9</v>
      </c>
      <c r="AB20" s="20" t="s">
        <v>3</v>
      </c>
      <c r="AC20" s="21">
        <f>AB18</f>
        <v>-5</v>
      </c>
      <c r="AD20" s="24" t="s">
        <v>3</v>
      </c>
      <c r="AE20" s="21">
        <f>V18</f>
        <v>4</v>
      </c>
      <c r="AF20" s="23" t="s">
        <v>14</v>
      </c>
      <c r="AG20" s="24" t="s">
        <v>3</v>
      </c>
      <c r="AH20" s="21">
        <f>Y18</f>
        <v>8</v>
      </c>
      <c r="AI20" s="23" t="s">
        <v>15</v>
      </c>
      <c r="AJ20" s="24" t="s">
        <v>3</v>
      </c>
      <c r="AK20" s="21">
        <f>AB18</f>
        <v>-5</v>
      </c>
      <c r="AL20" s="23" t="s">
        <v>12</v>
      </c>
      <c r="AM20" s="22" t="s">
        <v>10</v>
      </c>
      <c r="AN20" s="24" t="s">
        <v>4</v>
      </c>
      <c r="AO20" s="23">
        <v>0</v>
      </c>
      <c r="AP20" s="15"/>
      <c r="AQ20" s="15"/>
    </row>
    <row r="21" spans="2:43" ht="12.7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2:43" ht="14.25">
      <c r="B22" s="21">
        <f>B20</f>
        <v>16</v>
      </c>
      <c r="C22" s="23" t="s">
        <v>14</v>
      </c>
      <c r="D22" s="20" t="s">
        <v>3</v>
      </c>
      <c r="E22" s="21">
        <f>E20</f>
        <v>16</v>
      </c>
      <c r="F22" s="23" t="s">
        <v>12</v>
      </c>
      <c r="G22" s="24" t="s">
        <v>3</v>
      </c>
      <c r="H22" s="24"/>
      <c r="I22" s="21">
        <f>I20</f>
        <v>0</v>
      </c>
      <c r="J22" s="21"/>
      <c r="K22" s="24" t="s">
        <v>3</v>
      </c>
      <c r="L22" s="21">
        <f>L20</f>
        <v>32</v>
      </c>
      <c r="M22" s="23" t="s">
        <v>15</v>
      </c>
      <c r="N22" s="24" t="s">
        <v>3</v>
      </c>
      <c r="O22" s="21">
        <f>O20</f>
        <v>0</v>
      </c>
      <c r="P22" s="23" t="s">
        <v>12</v>
      </c>
      <c r="Q22" s="24" t="s">
        <v>3</v>
      </c>
      <c r="R22" s="21">
        <f>R20</f>
        <v>0</v>
      </c>
      <c r="S22" s="23" t="s">
        <v>9</v>
      </c>
      <c r="T22" s="24" t="s">
        <v>3</v>
      </c>
      <c r="U22" s="21">
        <f>U20*W20</f>
        <v>-16</v>
      </c>
      <c r="V22" s="23" t="s">
        <v>12</v>
      </c>
      <c r="W22" s="24" t="s">
        <v>3</v>
      </c>
      <c r="X22" s="21">
        <f>U20*Z20</f>
        <v>-32</v>
      </c>
      <c r="Y22" s="23" t="s">
        <v>9</v>
      </c>
      <c r="Z22" s="24" t="s">
        <v>3</v>
      </c>
      <c r="AA22" s="21">
        <f>U20*AC20</f>
        <v>20</v>
      </c>
      <c r="AB22" s="24" t="s">
        <v>3</v>
      </c>
      <c r="AC22" s="21">
        <f>U20*AE20</f>
        <v>-16</v>
      </c>
      <c r="AD22" s="23" t="s">
        <v>14</v>
      </c>
      <c r="AE22" s="24" t="s">
        <v>3</v>
      </c>
      <c r="AF22" s="21">
        <f>U20*AH20</f>
        <v>-32</v>
      </c>
      <c r="AG22" s="23" t="s">
        <v>15</v>
      </c>
      <c r="AH22" s="24" t="s">
        <v>3</v>
      </c>
      <c r="AI22" s="21">
        <f>U20*AK20</f>
        <v>20</v>
      </c>
      <c r="AJ22" s="23" t="s">
        <v>12</v>
      </c>
      <c r="AK22" s="24" t="s">
        <v>4</v>
      </c>
      <c r="AL22" s="23">
        <v>0</v>
      </c>
      <c r="AM22" s="15"/>
      <c r="AN22" s="15"/>
      <c r="AO22" s="15"/>
      <c r="AP22" s="15"/>
      <c r="AQ22" s="15"/>
    </row>
    <row r="23" spans="2:43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2:43" ht="14.25">
      <c r="B24" s="21">
        <f>E22</f>
        <v>16</v>
      </c>
      <c r="C24" s="23" t="s">
        <v>12</v>
      </c>
      <c r="D24" s="24" t="s">
        <v>3</v>
      </c>
      <c r="E24" s="21">
        <f>I22</f>
        <v>0</v>
      </c>
      <c r="F24" s="24" t="s">
        <v>3</v>
      </c>
      <c r="G24" s="21">
        <f>O22</f>
        <v>0</v>
      </c>
      <c r="H24" s="21"/>
      <c r="I24" s="23" t="s">
        <v>12</v>
      </c>
      <c r="J24" s="23"/>
      <c r="K24" s="24" t="s">
        <v>3</v>
      </c>
      <c r="L24" s="21">
        <f>R22</f>
        <v>0</v>
      </c>
      <c r="M24" s="23" t="s">
        <v>9</v>
      </c>
      <c r="N24" s="24" t="s">
        <v>3</v>
      </c>
      <c r="O24" s="21">
        <f>U22</f>
        <v>-16</v>
      </c>
      <c r="P24" s="23" t="s">
        <v>12</v>
      </c>
      <c r="Q24" s="24" t="s">
        <v>3</v>
      </c>
      <c r="R24" s="21">
        <f>X22</f>
        <v>-32</v>
      </c>
      <c r="S24" s="23" t="s">
        <v>9</v>
      </c>
      <c r="T24" s="24" t="s">
        <v>3</v>
      </c>
      <c r="U24" s="21">
        <f>AA22</f>
        <v>20</v>
      </c>
      <c r="V24" s="24" t="s">
        <v>3</v>
      </c>
      <c r="W24" s="21">
        <f>AI22</f>
        <v>20</v>
      </c>
      <c r="X24" s="23" t="s">
        <v>12</v>
      </c>
      <c r="Y24" s="24" t="s">
        <v>4</v>
      </c>
      <c r="Z24" s="23">
        <v>0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2:43" ht="12.7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2:43" ht="14.25">
      <c r="B26" s="21">
        <f>B24+G24+O24+W24</f>
        <v>20</v>
      </c>
      <c r="C26" s="23" t="s">
        <v>12</v>
      </c>
      <c r="D26" s="24" t="s">
        <v>3</v>
      </c>
      <c r="E26" s="21">
        <f>L24+R24</f>
        <v>-32</v>
      </c>
      <c r="F26" s="23" t="s">
        <v>9</v>
      </c>
      <c r="G26" s="24" t="s">
        <v>3</v>
      </c>
      <c r="H26" s="24"/>
      <c r="I26" s="21">
        <f>E24+U24</f>
        <v>20</v>
      </c>
      <c r="J26" s="21"/>
      <c r="K26" s="24" t="s">
        <v>4</v>
      </c>
      <c r="L26" s="23">
        <v>0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2:43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2:43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2:43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2:43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2:43" ht="14.25">
      <c r="B31" s="23" t="s">
        <v>19</v>
      </c>
      <c r="C31" s="24" t="s">
        <v>4</v>
      </c>
      <c r="D31" s="22" t="s">
        <v>11</v>
      </c>
      <c r="E31" s="21">
        <f>-$E$26</f>
        <v>32</v>
      </c>
      <c r="F31" s="24" t="s">
        <v>3</v>
      </c>
      <c r="G31" s="22" t="s">
        <v>11</v>
      </c>
      <c r="H31" s="22"/>
      <c r="I31" s="21">
        <f>$E$26^2</f>
        <v>1024</v>
      </c>
      <c r="J31" s="21"/>
      <c r="K31" s="24" t="s">
        <v>3</v>
      </c>
      <c r="L31" s="21">
        <v>-4</v>
      </c>
      <c r="M31" s="22" t="s">
        <v>11</v>
      </c>
      <c r="N31" s="21">
        <f>$B$26</f>
        <v>20</v>
      </c>
      <c r="O31" s="29" t="s">
        <v>16</v>
      </c>
      <c r="P31" s="21">
        <f>$I$26</f>
        <v>20</v>
      </c>
      <c r="Q31" s="22" t="s">
        <v>10</v>
      </c>
      <c r="R31" s="22" t="s">
        <v>10</v>
      </c>
      <c r="S31" s="29" t="s">
        <v>17</v>
      </c>
      <c r="T31" s="22" t="s">
        <v>11</v>
      </c>
      <c r="U31" s="21">
        <v>1</v>
      </c>
      <c r="V31" s="29" t="s">
        <v>18</v>
      </c>
      <c r="W31" s="21">
        <v>2</v>
      </c>
      <c r="X31" s="22" t="s">
        <v>10</v>
      </c>
      <c r="Y31" s="22" t="s">
        <v>10</v>
      </c>
      <c r="Z31" s="29" t="s">
        <v>18</v>
      </c>
      <c r="AA31" s="22" t="s">
        <v>11</v>
      </c>
      <c r="AB31" s="21">
        <v>2</v>
      </c>
      <c r="AC31" s="29" t="s">
        <v>16</v>
      </c>
      <c r="AD31" s="21">
        <f>$B$26</f>
        <v>20</v>
      </c>
      <c r="AE31" s="22" t="s">
        <v>10</v>
      </c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2:43" ht="12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2:43" ht="14.25">
      <c r="B33" s="23" t="s">
        <v>19</v>
      </c>
      <c r="C33" s="24" t="s">
        <v>4</v>
      </c>
      <c r="D33" s="21" t="e">
        <f>IF(B26=0,-I26/E26,(E31+SQRT(I31+L31*N31*P31))/(AB31*AD31))</f>
        <v>#NUM!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2:43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2:43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2:43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2:43" ht="14.25">
      <c r="B37" s="23" t="s">
        <v>20</v>
      </c>
      <c r="C37" s="24" t="s">
        <v>4</v>
      </c>
      <c r="D37" s="22" t="s">
        <v>11</v>
      </c>
      <c r="E37" s="21">
        <f>-$E$26</f>
        <v>32</v>
      </c>
      <c r="F37" s="29" t="s">
        <v>13</v>
      </c>
      <c r="G37" s="22" t="s">
        <v>11</v>
      </c>
      <c r="H37" s="22"/>
      <c r="I37" s="21">
        <f>$E$26^2</f>
        <v>1024</v>
      </c>
      <c r="J37" s="21"/>
      <c r="K37" s="24" t="s">
        <v>3</v>
      </c>
      <c r="L37" s="21">
        <v>-4</v>
      </c>
      <c r="M37" s="22" t="s">
        <v>11</v>
      </c>
      <c r="N37" s="21">
        <f>$B$26</f>
        <v>20</v>
      </c>
      <c r="O37" s="29" t="s">
        <v>16</v>
      </c>
      <c r="P37" s="21">
        <f>$I$26</f>
        <v>20</v>
      </c>
      <c r="Q37" s="22" t="s">
        <v>10</v>
      </c>
      <c r="R37" s="22" t="s">
        <v>10</v>
      </c>
      <c r="S37" s="29" t="s">
        <v>17</v>
      </c>
      <c r="T37" s="22" t="s">
        <v>11</v>
      </c>
      <c r="U37" s="21">
        <v>1</v>
      </c>
      <c r="V37" s="29" t="s">
        <v>18</v>
      </c>
      <c r="W37" s="21">
        <v>2</v>
      </c>
      <c r="X37" s="22" t="s">
        <v>10</v>
      </c>
      <c r="Y37" s="22" t="s">
        <v>10</v>
      </c>
      <c r="Z37" s="29" t="s">
        <v>18</v>
      </c>
      <c r="AA37" s="22" t="s">
        <v>11</v>
      </c>
      <c r="AB37" s="21">
        <v>2</v>
      </c>
      <c r="AC37" s="29" t="s">
        <v>16</v>
      </c>
      <c r="AD37" s="21">
        <f>$B$26</f>
        <v>20</v>
      </c>
      <c r="AE37" s="22" t="s">
        <v>10</v>
      </c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2:43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2:43" ht="14.25">
      <c r="B39" s="23" t="s">
        <v>20</v>
      </c>
      <c r="C39" s="24" t="s">
        <v>4</v>
      </c>
      <c r="D39" s="21" t="e">
        <f>IF(B26=0,"",(E37-SQRT(I37+L37*N37*P37))/(AB37*AD37))</f>
        <v>#NUM!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2:43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 t="s">
        <v>36</v>
      </c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2:43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30"/>
      <c r="Z41" s="30"/>
      <c r="AA41" s="30"/>
      <c r="AB41" s="30"/>
      <c r="AC41" s="30"/>
      <c r="AD41" s="30"/>
      <c r="AE41" s="30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2:43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30"/>
      <c r="Z42" s="31" t="s">
        <v>1</v>
      </c>
      <c r="AA42" s="31" t="s">
        <v>2</v>
      </c>
      <c r="AB42" s="30"/>
      <c r="AC42" s="30"/>
      <c r="AD42" s="30" t="s">
        <v>31</v>
      </c>
      <c r="AE42" s="30">
        <f>$Z$43-$Z$45+0.001</f>
        <v>-2.999</v>
      </c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2:43" ht="14.25">
      <c r="B43" s="23" t="s">
        <v>21</v>
      </c>
      <c r="C43" s="24" t="s">
        <v>4</v>
      </c>
      <c r="D43" s="21" t="e">
        <f>D33</f>
        <v>#NUM!</v>
      </c>
      <c r="E43" s="23" t="s">
        <v>1</v>
      </c>
      <c r="F43" s="24" t="s">
        <v>3</v>
      </c>
      <c r="G43" s="21" t="e">
        <f>D43*I2</f>
        <v>#NUM!</v>
      </c>
      <c r="H43" s="21"/>
      <c r="I43" s="24" t="s">
        <v>3</v>
      </c>
      <c r="J43" s="24"/>
      <c r="K43" s="21">
        <f>M2</f>
        <v>-4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32" t="s">
        <v>7</v>
      </c>
      <c r="Z43" s="33">
        <f>-Utente!$B$12/2</f>
        <v>0</v>
      </c>
      <c r="AA43" s="33">
        <f>-Utente!$B$13/2</f>
        <v>-2</v>
      </c>
      <c r="AB43" s="30"/>
      <c r="AC43" s="30"/>
      <c r="AD43" s="30" t="s">
        <v>32</v>
      </c>
      <c r="AE43" s="30">
        <f>$Z$43+$Z$45-0.001</f>
        <v>2.999</v>
      </c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2:43" ht="12.7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30"/>
      <c r="Z44" s="30"/>
      <c r="AA44" s="30"/>
      <c r="AB44" s="30"/>
      <c r="AC44" s="30"/>
      <c r="AD44" s="30" t="s">
        <v>33</v>
      </c>
      <c r="AE44" s="30">
        <v>100</v>
      </c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2:43" ht="12.75">
      <c r="B45" s="23" t="str">
        <f>IF(B26=0,"x","y")</f>
        <v>y</v>
      </c>
      <c r="C45" s="24" t="s">
        <v>4</v>
      </c>
      <c r="D45" s="21" t="e">
        <f>IF(B26=0,Utente!$B$7,D39)</f>
        <v>#NUM!</v>
      </c>
      <c r="E45" s="23" t="str">
        <f>IF(B26=0,"","x")</f>
        <v>x</v>
      </c>
      <c r="F45" s="24" t="str">
        <f>IF($B$26=0,"","+")</f>
        <v>+</v>
      </c>
      <c r="G45" s="21" t="e">
        <f>IF(B26=0,0,D45*I2)</f>
        <v>#NUM!</v>
      </c>
      <c r="H45" s="21"/>
      <c r="I45" s="24" t="str">
        <f>IF($B$26=0,"","+")</f>
        <v>+</v>
      </c>
      <c r="J45" s="24"/>
      <c r="K45" s="21">
        <f>IF(B26=0,0,M2)</f>
        <v>-4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32" t="s">
        <v>8</v>
      </c>
      <c r="Z45" s="34">
        <f>SQRT((Utente!$B$12/2)^2+(Utente!$B$13/2)^2-Utente!$B$14)</f>
        <v>3</v>
      </c>
      <c r="AA45" s="30"/>
      <c r="AB45" s="30"/>
      <c r="AC45" s="30"/>
      <c r="AD45" s="30" t="s">
        <v>34</v>
      </c>
      <c r="AE45" s="30">
        <f>($AE$43-$AE$42)/$AE$44</f>
        <v>0.059980000000000006</v>
      </c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2:43" ht="12.7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2:43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2:43" ht="12.75">
      <c r="B48" s="15" t="s">
        <v>23</v>
      </c>
      <c r="C48" s="15"/>
      <c r="D48" s="15" t="s">
        <v>35</v>
      </c>
      <c r="E48" s="15" t="s">
        <v>36</v>
      </c>
      <c r="F48" s="15"/>
      <c r="G48" s="15"/>
      <c r="H48" s="15"/>
      <c r="I48" s="15" t="s">
        <v>37</v>
      </c>
      <c r="J48" s="15" t="s">
        <v>38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 t="s">
        <v>37</v>
      </c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2:43" ht="12.75">
      <c r="B49" s="15">
        <f>Utente!$B$7</f>
        <v>2</v>
      </c>
      <c r="C49" s="15">
        <f>Utente!$B$8</f>
        <v>-4</v>
      </c>
      <c r="D49" s="15">
        <f>$AE$42</f>
        <v>-2.999</v>
      </c>
      <c r="E49" s="15">
        <f>(-Utente!$B$13+(Utente!$B$13^2-4*(Lavoro!D49^2+Lavoro!D49*Utente!$B$12+Utente!$B$14))^(1/2))/2</f>
        <v>-1.9225467883170801</v>
      </c>
      <c r="F49" s="15">
        <f>(-Utente!$B$13-(Utente!$B$13^2-4*(Lavoro!D49^2+Lavoro!D49*Utente!$B$12+Utente!$B$14))^(1/2))/2</f>
        <v>-2.07745321168292</v>
      </c>
      <c r="G49" s="15"/>
      <c r="H49" s="15">
        <f>$Z$49</f>
        <v>-3.099</v>
      </c>
      <c r="I49" s="15" t="e">
        <f>Utente!$C$21*Lavoro!H49+Utente!$F$21</f>
        <v>#VALUE!</v>
      </c>
      <c r="J49" s="15">
        <f>IF($B$26=0,Utente!$B$7,$Z$49)</f>
        <v>-3.099</v>
      </c>
      <c r="K49" s="15" t="e">
        <f>IF(Utente!C24-1,Utente!$C$24*Lavoro!J49+Utente!$F$24)</f>
        <v>#VALUE!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 t="s">
        <v>39</v>
      </c>
      <c r="Z49" s="15">
        <f>MIN(AE42,Utente!$B$7)-0.1</f>
        <v>-3.099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2:43" ht="12.75">
      <c r="B50" s="15"/>
      <c r="C50" s="15"/>
      <c r="D50" s="15">
        <f>D49+$AE$45</f>
        <v>-2.93902</v>
      </c>
      <c r="E50" s="15">
        <f>(-Utente!$B$13+(Utente!$B$13^2-4*(Lavoro!D50^2+Lavoro!D50*Utente!$B$12+Utente!$B$14))^(1/2))/2</f>
        <v>-1.3982014958476554</v>
      </c>
      <c r="F50" s="15">
        <f>(-Utente!$B$13-(Utente!$B$13^2-4*(Lavoro!D50^2+Lavoro!D50*Utente!$B$12+Utente!$B$14))^(1/2))/2</f>
        <v>-2.6017985041523444</v>
      </c>
      <c r="G50" s="15"/>
      <c r="H50" s="15">
        <f>H49+$Z$52</f>
        <v>-3.03702</v>
      </c>
      <c r="I50" s="15" t="e">
        <f>Utente!$C$21*Lavoro!H50+Utente!$F$21</f>
        <v>#VALUE!</v>
      </c>
      <c r="J50" s="15">
        <f>IF($B$26=0,Utente!$B$7,J49+$Z$52)</f>
        <v>-3.03702</v>
      </c>
      <c r="K50" s="15" t="e">
        <f>IF($B$26=0,K49+$Z$52,Utente!$C$24*Lavoro!J50+Utente!$F$24)</f>
        <v>#VALUE!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 t="s">
        <v>40</v>
      </c>
      <c r="Z50" s="15">
        <f>MAX(AE43,Utente!$B$7)+0.1</f>
        <v>3.099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2:43" ht="12.75">
      <c r="B51" s="15"/>
      <c r="C51" s="15"/>
      <c r="D51" s="15">
        <f aca="true" t="shared" si="0" ref="D51:D114">D50+$AE$45</f>
        <v>-2.8790400000000003</v>
      </c>
      <c r="E51" s="15">
        <f>(-Utente!$B$13+(Utente!$B$13^2-4*(Lavoro!D51^2+Lavoro!D51*Utente!$B$12+Utente!$B$14))^(1/2))/2</f>
        <v>-1.156715541231787</v>
      </c>
      <c r="F51" s="15">
        <f>(-Utente!$B$13-(Utente!$B$13^2-4*(Lavoro!D51^2+Lavoro!D51*Utente!$B$12+Utente!$B$14))^(1/2))/2</f>
        <v>-2.843284458768213</v>
      </c>
      <c r="G51" s="15"/>
      <c r="H51" s="15">
        <f aca="true" t="shared" si="1" ref="H51:H114">H50+$Z$52</f>
        <v>-2.97504</v>
      </c>
      <c r="I51" s="15" t="e">
        <f>Utente!$C$21*Lavoro!H51+Utente!$F$21</f>
        <v>#VALUE!</v>
      </c>
      <c r="J51" s="15">
        <f>IF($B$26=0,Utente!$B$7,J50+$Z$52)</f>
        <v>-2.97504</v>
      </c>
      <c r="K51" s="15" t="e">
        <f>IF($B$26=0,K50+$Z$52,Utente!$C$24*Lavoro!J51+Utente!$F$24)</f>
        <v>#VALUE!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 t="s">
        <v>41</v>
      </c>
      <c r="Z51" s="15">
        <f>AE44</f>
        <v>100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2:43" ht="12.75">
      <c r="B52" s="15"/>
      <c r="C52" s="15"/>
      <c r="D52" s="15">
        <f t="shared" si="0"/>
        <v>-2.8190600000000003</v>
      </c>
      <c r="E52" s="15">
        <f>(-Utente!$B$13+(Utente!$B$13^2-4*(Lavoro!D52^2+Lavoro!D52*Utente!$B$12+Utente!$B$14))^(1/2))/2</f>
        <v>-0.9738904949275646</v>
      </c>
      <c r="F52" s="15">
        <f>(-Utente!$B$13-(Utente!$B$13^2-4*(Lavoro!D52^2+Lavoro!D52*Utente!$B$12+Utente!$B$14))^(1/2))/2</f>
        <v>-3.0261095050724354</v>
      </c>
      <c r="G52" s="15"/>
      <c r="H52" s="15">
        <f t="shared" si="1"/>
        <v>-2.9130599999999998</v>
      </c>
      <c r="I52" s="15" t="e">
        <f>Utente!$C$21*Lavoro!H52+Utente!$F$21</f>
        <v>#VALUE!</v>
      </c>
      <c r="J52" s="15">
        <f>IF($B$26=0,Utente!$B$7,J51+$Z$52)</f>
        <v>-2.9130599999999998</v>
      </c>
      <c r="K52" s="15" t="e">
        <f>IF($B$26=0,K51+$Z$52,Utente!$C$24*Lavoro!J52+Utente!$F$24)</f>
        <v>#VALUE!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 t="s">
        <v>42</v>
      </c>
      <c r="Z52" s="15">
        <f>($Z$50-$Z$49)/$Z$51</f>
        <v>0.06198000000000001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2:43" ht="12.75">
      <c r="B53" s="15"/>
      <c r="C53" s="15"/>
      <c r="D53" s="15">
        <f t="shared" si="0"/>
        <v>-2.7590800000000004</v>
      </c>
      <c r="E53" s="15">
        <f>(-Utente!$B$13+(Utente!$B$13^2-4*(Lavoro!D53^2+Lavoro!D53*Utente!$B$12+Utente!$B$14))^(1/2))/2</f>
        <v>-0.8220876290657282</v>
      </c>
      <c r="F53" s="15">
        <f>(-Utente!$B$13-(Utente!$B$13^2-4*(Lavoro!D53^2+Lavoro!D53*Utente!$B$12+Utente!$B$14))^(1/2))/2</f>
        <v>-3.177912370934272</v>
      </c>
      <c r="G53" s="15"/>
      <c r="H53" s="15">
        <f t="shared" si="1"/>
        <v>-2.8510799999999996</v>
      </c>
      <c r="I53" s="15" t="e">
        <f>Utente!$C$21*Lavoro!H53+Utente!$F$21</f>
        <v>#VALUE!</v>
      </c>
      <c r="J53" s="15">
        <f>IF($B$26=0,Utente!$B$7,J52+$Z$52)</f>
        <v>-2.8510799999999996</v>
      </c>
      <c r="K53" s="15" t="e">
        <f>IF($B$26=0,K52+$Z$52,Utente!$C$24*Lavoro!J53+Utente!$F$24)</f>
        <v>#VALUE!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2:43" ht="12.75">
      <c r="B54" s="15"/>
      <c r="C54" s="15"/>
      <c r="D54" s="15">
        <f t="shared" si="0"/>
        <v>-2.6991000000000005</v>
      </c>
      <c r="E54" s="15">
        <f>(-Utente!$B$13+(Utente!$B$13^2-4*(Lavoro!D54^2+Lavoro!D54*Utente!$B$12+Utente!$B$14))^(1/2))/2</f>
        <v>-0.6904736772405078</v>
      </c>
      <c r="F54" s="15">
        <f>(-Utente!$B$13-(Utente!$B$13^2-4*(Lavoro!D54^2+Lavoro!D54*Utente!$B$12+Utente!$B$14))^(1/2))/2</f>
        <v>-3.309526322759492</v>
      </c>
      <c r="G54" s="15"/>
      <c r="H54" s="15">
        <f t="shared" si="1"/>
        <v>-2.7890999999999995</v>
      </c>
      <c r="I54" s="15" t="e">
        <f>Utente!$C$21*Lavoro!H54+Utente!$F$21</f>
        <v>#VALUE!</v>
      </c>
      <c r="J54" s="15">
        <f>IF($B$26=0,Utente!$B$7,J53+$Z$52)</f>
        <v>-2.7890999999999995</v>
      </c>
      <c r="K54" s="15" t="e">
        <f>IF($B$26=0,K53+$Z$52,Utente!$C$24*Lavoro!J54+Utente!$F$24)</f>
        <v>#VALUE!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2:43" ht="12.75">
      <c r="B55" s="15"/>
      <c r="C55" s="15"/>
      <c r="D55" s="15">
        <f t="shared" si="0"/>
        <v>-2.6391200000000006</v>
      </c>
      <c r="E55" s="15">
        <f>(-Utente!$B$13+(Utente!$B$13^2-4*(Lavoro!D55^2+Lavoro!D55*Utente!$B$12+Utente!$B$14))^(1/2))/2</f>
        <v>-0.5734497465564008</v>
      </c>
      <c r="F55" s="15">
        <f>(-Utente!$B$13-(Utente!$B$13^2-4*(Lavoro!D55^2+Lavoro!D55*Utente!$B$12+Utente!$B$14))^(1/2))/2</f>
        <v>-3.426550253443599</v>
      </c>
      <c r="G55" s="15"/>
      <c r="H55" s="15">
        <f t="shared" si="1"/>
        <v>-2.7271199999999993</v>
      </c>
      <c r="I55" s="15" t="e">
        <f>Utente!$C$21*Lavoro!H55+Utente!$F$21</f>
        <v>#VALUE!</v>
      </c>
      <c r="J55" s="15">
        <f>IF($B$26=0,Utente!$B$7,J54+$Z$52)</f>
        <v>-2.7271199999999993</v>
      </c>
      <c r="K55" s="15" t="e">
        <f>IF($B$26=0,K54+$Z$52,Utente!$C$24*Lavoro!J55+Utente!$F$24)</f>
        <v>#VALUE!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2:43" ht="12.75">
      <c r="B56" s="15"/>
      <c r="C56" s="15"/>
      <c r="D56" s="15">
        <f t="shared" si="0"/>
        <v>-2.5791400000000007</v>
      </c>
      <c r="E56" s="15">
        <f>(-Utente!$B$13+(Utente!$B$13^2-4*(Lavoro!D56^2+Lavoro!D56*Utente!$B$12+Utente!$B$14))^(1/2))/2</f>
        <v>-0.4676694676408757</v>
      </c>
      <c r="F56" s="15">
        <f>(-Utente!$B$13-(Utente!$B$13^2-4*(Lavoro!D56^2+Lavoro!D56*Utente!$B$12+Utente!$B$14))^(1/2))/2</f>
        <v>-3.5323305323591243</v>
      </c>
      <c r="G56" s="15"/>
      <c r="H56" s="15">
        <f t="shared" si="1"/>
        <v>-2.665139999999999</v>
      </c>
      <c r="I56" s="15" t="e">
        <f>Utente!$C$21*Lavoro!H56+Utente!$F$21</f>
        <v>#VALUE!</v>
      </c>
      <c r="J56" s="15">
        <f>IF($B$26=0,Utente!$B$7,J55+$Z$52)</f>
        <v>-2.665139999999999</v>
      </c>
      <c r="K56" s="15" t="e">
        <f>IF($B$26=0,K55+$Z$52,Utente!$C$24*Lavoro!J56+Utente!$F$24)</f>
        <v>#VALUE!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2:43" ht="12.75">
      <c r="B57" s="15"/>
      <c r="C57" s="15"/>
      <c r="D57" s="15">
        <f t="shared" si="0"/>
        <v>-2.5191600000000007</v>
      </c>
      <c r="E57" s="15">
        <f>(-Utente!$B$13+(Utente!$B$13^2-4*(Lavoro!D57^2+Lavoro!D57*Utente!$B$12+Utente!$B$14))^(1/2))/2</f>
        <v>-0.370941101617257</v>
      </c>
      <c r="F57" s="15">
        <f>(-Utente!$B$13-(Utente!$B$13^2-4*(Lavoro!D57^2+Lavoro!D57*Utente!$B$12+Utente!$B$14))^(1/2))/2</f>
        <v>-3.629058898382743</v>
      </c>
      <c r="G57" s="15"/>
      <c r="H57" s="15">
        <f t="shared" si="1"/>
        <v>-2.603159999999999</v>
      </c>
      <c r="I57" s="15" t="e">
        <f>Utente!$C$21*Lavoro!H57+Utente!$F$21</f>
        <v>#VALUE!</v>
      </c>
      <c r="J57" s="15">
        <f>IF($B$26=0,Utente!$B$7,J56+$Z$52)</f>
        <v>-2.603159999999999</v>
      </c>
      <c r="K57" s="15" t="e">
        <f>IF($B$26=0,K56+$Z$52,Utente!$C$24*Lavoro!J57+Utente!$F$24)</f>
        <v>#VALUE!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2:43" ht="12.75">
      <c r="B58" s="15"/>
      <c r="C58" s="15"/>
      <c r="D58" s="15">
        <f t="shared" si="0"/>
        <v>-2.459180000000001</v>
      </c>
      <c r="E58" s="15">
        <f>(-Utente!$B$13+(Utente!$B$13^2-4*(Lavoro!D58^2+Lavoro!D58*Utente!$B$12+Utente!$B$14))^(1/2))/2</f>
        <v>-0.2817352568361311</v>
      </c>
      <c r="F58" s="15">
        <f>(-Utente!$B$13-(Utente!$B$13^2-4*(Lavoro!D58^2+Lavoro!D58*Utente!$B$12+Utente!$B$14))^(1/2))/2</f>
        <v>-3.7182647431638687</v>
      </c>
      <c r="G58" s="15"/>
      <c r="H58" s="15">
        <f t="shared" si="1"/>
        <v>-2.541179999999999</v>
      </c>
      <c r="I58" s="15" t="e">
        <f>Utente!$C$21*Lavoro!H58+Utente!$F$21</f>
        <v>#VALUE!</v>
      </c>
      <c r="J58" s="15">
        <f>IF($B$26=0,Utente!$B$7,J57+$Z$52)</f>
        <v>-2.541179999999999</v>
      </c>
      <c r="K58" s="15" t="e">
        <f>IF($B$26=0,K57+$Z$52,Utente!$C$24*Lavoro!J58+Utente!$F$24)</f>
        <v>#VALUE!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2:43" ht="12.75">
      <c r="B59" s="15"/>
      <c r="C59" s="15"/>
      <c r="D59" s="15">
        <f t="shared" si="0"/>
        <v>-2.399200000000001</v>
      </c>
      <c r="E59" s="15">
        <f>(-Utente!$B$13+(Utente!$B$13^2-4*(Lavoro!D59^2+Lavoro!D59*Utente!$B$12+Utente!$B$14))^(1/2))/2</f>
        <v>-0.1989338268680978</v>
      </c>
      <c r="F59" s="15">
        <f>(-Utente!$B$13-(Utente!$B$13^2-4*(Lavoro!D59^2+Lavoro!D59*Utente!$B$12+Utente!$B$14))^(1/2))/2</f>
        <v>-3.801066173131902</v>
      </c>
      <c r="G59" s="15"/>
      <c r="H59" s="15">
        <f t="shared" si="1"/>
        <v>-2.4791999999999987</v>
      </c>
      <c r="I59" s="15" t="e">
        <f>Utente!$C$21*Lavoro!H59+Utente!$F$21</f>
        <v>#VALUE!</v>
      </c>
      <c r="J59" s="15">
        <f>IF($B$26=0,Utente!$B$7,J58+$Z$52)</f>
        <v>-2.4791999999999987</v>
      </c>
      <c r="K59" s="15" t="e">
        <f>IF($B$26=0,K58+$Z$52,Utente!$C$24*Lavoro!J59+Utente!$F$24)</f>
        <v>#VALUE!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2:43" ht="12.75">
      <c r="B60" s="15"/>
      <c r="C60" s="15"/>
      <c r="D60" s="15">
        <f t="shared" si="0"/>
        <v>-2.339220000000001</v>
      </c>
      <c r="E60" s="15">
        <f>(-Utente!$B$13+(Utente!$B$13^2-4*(Lavoro!D60^2+Lavoro!D60*Utente!$B$12+Utente!$B$14))^(1/2))/2</f>
        <v>-0.12168964449428765</v>
      </c>
      <c r="F60" s="15">
        <f>(-Utente!$B$13-(Utente!$B$13^2-4*(Lavoro!D60^2+Lavoro!D60*Utente!$B$12+Utente!$B$14))^(1/2))/2</f>
        <v>-3.8783103555057123</v>
      </c>
      <c r="G60" s="15"/>
      <c r="H60" s="15">
        <f t="shared" si="1"/>
        <v>-2.4172199999999986</v>
      </c>
      <c r="I60" s="15" t="e">
        <f>Utente!$C$21*Lavoro!H60+Utente!$F$21</f>
        <v>#VALUE!</v>
      </c>
      <c r="J60" s="15">
        <f>IF($B$26=0,Utente!$B$7,J59+$Z$52)</f>
        <v>-2.4172199999999986</v>
      </c>
      <c r="K60" s="15" t="e">
        <f>IF($B$26=0,K59+$Z$52,Utente!$C$24*Lavoro!J60+Utente!$F$24)</f>
        <v>#VALUE!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2:43" ht="12.75">
      <c r="B61" s="15"/>
      <c r="C61" s="15"/>
      <c r="D61" s="15">
        <f t="shared" si="0"/>
        <v>-2.279240000000001</v>
      </c>
      <c r="E61" s="15">
        <f>(-Utente!$B$13+(Utente!$B$13^2-4*(Lavoro!D61^2+Lavoro!D61*Utente!$B$12+Utente!$B$14))^(1/2))/2</f>
        <v>-0.04934241282587082</v>
      </c>
      <c r="F61" s="15">
        <f>(-Utente!$B$13-(Utente!$B$13^2-4*(Lavoro!D61^2+Lavoro!D61*Utente!$B$12+Utente!$B$14))^(1/2))/2</f>
        <v>-3.9506575871741294</v>
      </c>
      <c r="G61" s="15"/>
      <c r="H61" s="15">
        <f t="shared" si="1"/>
        <v>-2.3552399999999984</v>
      </c>
      <c r="I61" s="15" t="e">
        <f>Utente!$C$21*Lavoro!H61+Utente!$F$21</f>
        <v>#VALUE!</v>
      </c>
      <c r="J61" s="15">
        <f>IF($B$26=0,Utente!$B$7,J60+$Z$52)</f>
        <v>-2.3552399999999984</v>
      </c>
      <c r="K61" s="15" t="e">
        <f>IF($B$26=0,K60+$Z$52,Utente!$C$24*Lavoro!J61+Utente!$F$24)</f>
        <v>#VALUE!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2:43" ht="12.75">
      <c r="B62" s="15"/>
      <c r="C62" s="15"/>
      <c r="D62" s="15">
        <f t="shared" si="0"/>
        <v>-2.219260000000001</v>
      </c>
      <c r="E62" s="15">
        <f>(-Utente!$B$13+(Utente!$B$13^2-4*(Lavoro!D62^2+Lavoro!D62*Utente!$B$12+Utente!$B$14))^(1/2))/2</f>
        <v>0.018634452395974055</v>
      </c>
      <c r="F62" s="15">
        <f>(-Utente!$B$13-(Utente!$B$13^2-4*(Lavoro!D62^2+Lavoro!D62*Utente!$B$12+Utente!$B$14))^(1/2))/2</f>
        <v>-4.018634452395974</v>
      </c>
      <c r="G62" s="15"/>
      <c r="H62" s="15">
        <f t="shared" si="1"/>
        <v>-2.2932599999999983</v>
      </c>
      <c r="I62" s="15" t="e">
        <f>Utente!$C$21*Lavoro!H62+Utente!$F$21</f>
        <v>#VALUE!</v>
      </c>
      <c r="J62" s="15">
        <f>IF($B$26=0,Utente!$B$7,J61+$Z$52)</f>
        <v>-2.2932599999999983</v>
      </c>
      <c r="K62" s="15" t="e">
        <f>IF($B$26=0,K61+$Z$52,Utente!$C$24*Lavoro!J62+Utente!$F$24)</f>
        <v>#VALUE!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2:43" ht="12.75">
      <c r="B63" s="15"/>
      <c r="C63" s="15"/>
      <c r="D63" s="15">
        <f t="shared" si="0"/>
        <v>-2.159280000000001</v>
      </c>
      <c r="E63" s="15">
        <f>(-Utente!$B$13+(Utente!$B$13^2-4*(Lavoro!D63^2+Lavoro!D63*Utente!$B$12+Utente!$B$14))^(1/2))/2</f>
        <v>0.08266893230777184</v>
      </c>
      <c r="F63" s="15">
        <f>(-Utente!$B$13-(Utente!$B$13^2-4*(Lavoro!D63^2+Lavoro!D63*Utente!$B$12+Utente!$B$14))^(1/2))/2</f>
        <v>-4.082668932307772</v>
      </c>
      <c r="G63" s="15"/>
      <c r="H63" s="15">
        <f t="shared" si="1"/>
        <v>-2.231279999999998</v>
      </c>
      <c r="I63" s="15" t="e">
        <f>Utente!$C$21*Lavoro!H63+Utente!$F$21</f>
        <v>#VALUE!</v>
      </c>
      <c r="J63" s="15">
        <f>IF($B$26=0,Utente!$B$7,J62+$Z$52)</f>
        <v>-2.231279999999998</v>
      </c>
      <c r="K63" s="15" t="e">
        <f>IF($B$26=0,K62+$Z$52,Utente!$C$24*Lavoro!J63+Utente!$F$24)</f>
        <v>#VALUE!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2:43" ht="12.75">
      <c r="B64" s="15"/>
      <c r="C64" s="15"/>
      <c r="D64" s="15">
        <f t="shared" si="0"/>
        <v>-2.0993000000000013</v>
      </c>
      <c r="E64" s="15">
        <f>(-Utente!$B$13+(Utente!$B$13^2-4*(Lavoro!D64^2+Lavoro!D64*Utente!$B$12+Utente!$B$14))^(1/2))/2</f>
        <v>0.14311444164794773</v>
      </c>
      <c r="F64" s="15">
        <f>(-Utente!$B$13-(Utente!$B$13^2-4*(Lavoro!D64^2+Lavoro!D64*Utente!$B$12+Utente!$B$14))^(1/2))/2</f>
        <v>-4.143114441647947</v>
      </c>
      <c r="G64" s="15"/>
      <c r="H64" s="15">
        <f t="shared" si="1"/>
        <v>-2.169299999999998</v>
      </c>
      <c r="I64" s="15" t="e">
        <f>Utente!$C$21*Lavoro!H64+Utente!$F$21</f>
        <v>#VALUE!</v>
      </c>
      <c r="J64" s="15">
        <f>IF($B$26=0,Utente!$B$7,J63+$Z$52)</f>
        <v>-2.169299999999998</v>
      </c>
      <c r="K64" s="15" t="e">
        <f>IF($B$26=0,K63+$Z$52,Utente!$C$24*Lavoro!J64+Utente!$F$24)</f>
        <v>#VALUE!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2:43" ht="12.75">
      <c r="B65" s="15"/>
      <c r="C65" s="15"/>
      <c r="D65" s="15">
        <f t="shared" si="0"/>
        <v>-2.0393200000000014</v>
      </c>
      <c r="E65" s="15">
        <f>(-Utente!$B$13+(Utente!$B$13^2-4*(Lavoro!D65^2+Lavoro!D65*Utente!$B$12+Utente!$B$14))^(1/2))/2</f>
        <v>0.20026678782369345</v>
      </c>
      <c r="F65" s="15">
        <f>(-Utente!$B$13-(Utente!$B$13^2-4*(Lavoro!D65^2+Lavoro!D65*Utente!$B$12+Utente!$B$14))^(1/2))/2</f>
        <v>-4.2002667878236934</v>
      </c>
      <c r="G65" s="15"/>
      <c r="H65" s="15">
        <f t="shared" si="1"/>
        <v>-2.107319999999998</v>
      </c>
      <c r="I65" s="15" t="e">
        <f>Utente!$C$21*Lavoro!H65+Utente!$F$21</f>
        <v>#VALUE!</v>
      </c>
      <c r="J65" s="15">
        <f>IF($B$26=0,Utente!$B$7,J64+$Z$52)</f>
        <v>-2.107319999999998</v>
      </c>
      <c r="K65" s="15" t="e">
        <f>IF($B$26=0,K64+$Z$52,Utente!$C$24*Lavoro!J65+Utente!$F$24)</f>
        <v>#VALUE!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2:43" ht="12.75">
      <c r="B66" s="15"/>
      <c r="C66" s="15"/>
      <c r="D66" s="15">
        <f t="shared" si="0"/>
        <v>-1.9793400000000014</v>
      </c>
      <c r="E66" s="15">
        <f>(-Utente!$B$13+(Utente!$B$13^2-4*(Lavoro!D66^2+Lavoro!D66*Utente!$B$12+Utente!$B$14))^(1/2))/2</f>
        <v>0.25437644691386785</v>
      </c>
      <c r="F66" s="15">
        <f>(-Utente!$B$13-(Utente!$B$13^2-4*(Lavoro!D66^2+Lavoro!D66*Utente!$B$12+Utente!$B$14))^(1/2))/2</f>
        <v>-4.254376446913868</v>
      </c>
      <c r="G66" s="15"/>
      <c r="H66" s="15">
        <f t="shared" si="1"/>
        <v>-2.0453399999999977</v>
      </c>
      <c r="I66" s="15" t="e">
        <f>Utente!$C$21*Lavoro!H66+Utente!$F$21</f>
        <v>#VALUE!</v>
      </c>
      <c r="J66" s="15">
        <f>IF($B$26=0,Utente!$B$7,J65+$Z$52)</f>
        <v>-2.0453399999999977</v>
      </c>
      <c r="K66" s="15" t="e">
        <f>IF($B$26=0,K65+$Z$52,Utente!$C$24*Lavoro!J66+Utente!$F$24)</f>
        <v>#VALUE!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2:43" ht="12.75">
      <c r="B67" s="15"/>
      <c r="C67" s="15"/>
      <c r="D67" s="15">
        <f t="shared" si="0"/>
        <v>-1.9193600000000015</v>
      </c>
      <c r="E67" s="15">
        <f>(-Utente!$B$13+(Utente!$B$13^2-4*(Lavoro!D67^2+Lavoro!D67*Utente!$B$12+Utente!$B$14))^(1/2))/2</f>
        <v>0.305657648134257</v>
      </c>
      <c r="F67" s="15">
        <f>(-Utente!$B$13-(Utente!$B$13^2-4*(Lavoro!D67^2+Lavoro!D67*Utente!$B$12+Utente!$B$14))^(1/2))/2</f>
        <v>-4.305657648134257</v>
      </c>
      <c r="G67" s="15"/>
      <c r="H67" s="15">
        <f t="shared" si="1"/>
        <v>-1.9833599999999978</v>
      </c>
      <c r="I67" s="15" t="e">
        <f>Utente!$C$21*Lavoro!H67+Utente!$F$21</f>
        <v>#VALUE!</v>
      </c>
      <c r="J67" s="15">
        <f>IF($B$26=0,Utente!$B$7,J66+$Z$52)</f>
        <v>-1.9833599999999978</v>
      </c>
      <c r="K67" s="15" t="e">
        <f>IF($B$26=0,K66+$Z$52,Utente!$C$24*Lavoro!J67+Utente!$F$24)</f>
        <v>#VALUE!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2:43" ht="12.75">
      <c r="B68" s="15"/>
      <c r="C68" s="15"/>
      <c r="D68" s="15">
        <f t="shared" si="0"/>
        <v>-1.8593800000000016</v>
      </c>
      <c r="E68" s="15">
        <f>(-Utente!$B$13+(Utente!$B$13^2-4*(Lavoro!D68^2+Lavoro!D68*Utente!$B$12+Utente!$B$14))^(1/2))/2</f>
        <v>0.3542952269415989</v>
      </c>
      <c r="F68" s="15">
        <f>(-Utente!$B$13-(Utente!$B$13^2-4*(Lavoro!D68^2+Lavoro!D68*Utente!$B$12+Utente!$B$14))^(1/2))/2</f>
        <v>-4.354295226941598</v>
      </c>
      <c r="G68" s="15"/>
      <c r="H68" s="15">
        <f t="shared" si="1"/>
        <v>-1.9213799999999979</v>
      </c>
      <c r="I68" s="15" t="e">
        <f>Utente!$C$21*Lavoro!H68+Utente!$F$21</f>
        <v>#VALUE!</v>
      </c>
      <c r="J68" s="15">
        <f>IF($B$26=0,Utente!$B$7,J67+$Z$52)</f>
        <v>-1.9213799999999979</v>
      </c>
      <c r="K68" s="15" t="e">
        <f>IF($B$26=0,K67+$Z$52,Utente!$C$24*Lavoro!J68+Utente!$F$24)</f>
        <v>#VALUE!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2:43" ht="12.75">
      <c r="B69" s="15"/>
      <c r="C69" s="15"/>
      <c r="D69" s="15">
        <f t="shared" si="0"/>
        <v>-1.7994000000000017</v>
      </c>
      <c r="E69" s="15">
        <f>(-Utente!$B$13+(Utente!$B$13^2-4*(Lavoro!D69^2+Lavoro!D69*Utente!$B$12+Utente!$B$14))^(1/2))/2</f>
        <v>0.40044988283446425</v>
      </c>
      <c r="F69" s="15">
        <f>(-Utente!$B$13-(Utente!$B$13^2-4*(Lavoro!D69^2+Lavoro!D69*Utente!$B$12+Utente!$B$14))^(1/2))/2</f>
        <v>-4.400449882834464</v>
      </c>
      <c r="G69" s="15"/>
      <c r="H69" s="15">
        <f t="shared" si="1"/>
        <v>-1.859399999999998</v>
      </c>
      <c r="I69" s="15" t="e">
        <f>Utente!$C$21*Lavoro!H69+Utente!$F$21</f>
        <v>#VALUE!</v>
      </c>
      <c r="J69" s="15">
        <f>IF($B$26=0,Utente!$B$7,J68+$Z$52)</f>
        <v>-1.859399999999998</v>
      </c>
      <c r="K69" s="15" t="e">
        <f>IF($B$26=0,K68+$Z$52,Utente!$C$24*Lavoro!J69+Utente!$F$24)</f>
        <v>#VALUE!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2:43" ht="12.75">
      <c r="B70" s="15"/>
      <c r="C70" s="15"/>
      <c r="D70" s="15">
        <f t="shared" si="0"/>
        <v>-1.7394200000000017</v>
      </c>
      <c r="E70" s="15">
        <f>(-Utente!$B$13+(Utente!$B$13^2-4*(Lavoro!D70^2+Lavoro!D70*Utente!$B$12+Utente!$B$14))^(1/2))/2</f>
        <v>0.44426227389778994</v>
      </c>
      <c r="F70" s="15">
        <f>(-Utente!$B$13-(Utente!$B$13^2-4*(Lavoro!D70^2+Lavoro!D70*Utente!$B$12+Utente!$B$14))^(1/2))/2</f>
        <v>-4.44426227389779</v>
      </c>
      <c r="G70" s="15"/>
      <c r="H70" s="15">
        <f t="shared" si="1"/>
        <v>-1.797419999999998</v>
      </c>
      <c r="I70" s="15" t="e">
        <f>Utente!$C$21*Lavoro!H70+Utente!$F$21</f>
        <v>#VALUE!</v>
      </c>
      <c r="J70" s="15">
        <f>IF($B$26=0,Utente!$B$7,J69+$Z$52)</f>
        <v>-1.797419999999998</v>
      </c>
      <c r="K70" s="15" t="e">
        <f>IF($B$26=0,K69+$Z$52,Utente!$C$24*Lavoro!J70+Utente!$F$24)</f>
        <v>#VALUE!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2:43" ht="12.75">
      <c r="B71" s="15"/>
      <c r="C71" s="15"/>
      <c r="D71" s="15">
        <f t="shared" si="0"/>
        <v>-1.6794400000000018</v>
      </c>
      <c r="E71" s="15">
        <f>(-Utente!$B$13+(Utente!$B$13^2-4*(Lavoro!D71^2+Lavoro!D71*Utente!$B$12+Utente!$B$14))^(1/2))/2</f>
        <v>0.48585624813664463</v>
      </c>
      <c r="F71" s="15">
        <f>(-Utente!$B$13-(Utente!$B$13^2-4*(Lavoro!D71^2+Lavoro!D71*Utente!$B$12+Utente!$B$14))^(1/2))/2</f>
        <v>-4.485856248136645</v>
      </c>
      <c r="G71" s="15"/>
      <c r="H71" s="15">
        <f t="shared" si="1"/>
        <v>-1.735439999999998</v>
      </c>
      <c r="I71" s="15" t="e">
        <f>Utente!$C$21*Lavoro!H71+Utente!$F$21</f>
        <v>#VALUE!</v>
      </c>
      <c r="J71" s="15">
        <f>IF($B$26=0,Utente!$B$7,J70+$Z$52)</f>
        <v>-1.735439999999998</v>
      </c>
      <c r="K71" s="15" t="e">
        <f>IF($B$26=0,K70+$Z$52,Utente!$C$24*Lavoro!J71+Utente!$F$24)</f>
        <v>#VALUE!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2:43" ht="12.75">
      <c r="B72" s="15"/>
      <c r="C72" s="15"/>
      <c r="D72" s="15">
        <f t="shared" si="0"/>
        <v>-1.619460000000002</v>
      </c>
      <c r="E72" s="15">
        <f>(-Utente!$B$13+(Utente!$B$13^2-4*(Lavoro!D72^2+Lavoro!D72*Utente!$B$12+Utente!$B$14))^(1/2))/2</f>
        <v>0.5253414241246657</v>
      </c>
      <c r="F72" s="15">
        <f>(-Utente!$B$13-(Utente!$B$13^2-4*(Lavoro!D72^2+Lavoro!D72*Utente!$B$12+Utente!$B$14))^(1/2))/2</f>
        <v>-4.525341424124665</v>
      </c>
      <c r="G72" s="15"/>
      <c r="H72" s="15">
        <f t="shared" si="1"/>
        <v>-1.6734599999999982</v>
      </c>
      <c r="I72" s="15" t="e">
        <f>Utente!$C$21*Lavoro!H72+Utente!$F$21</f>
        <v>#VALUE!</v>
      </c>
      <c r="J72" s="15">
        <f>IF($B$26=0,Utente!$B$7,J71+$Z$52)</f>
        <v>-1.6734599999999982</v>
      </c>
      <c r="K72" s="15" t="e">
        <f>IF($B$26=0,K71+$Z$52,Utente!$C$24*Lavoro!J72+Utente!$F$24)</f>
        <v>#VALUE!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2:43" ht="12.75">
      <c r="B73" s="15"/>
      <c r="C73" s="15"/>
      <c r="D73" s="15">
        <f t="shared" si="0"/>
        <v>-1.559480000000002</v>
      </c>
      <c r="E73" s="15">
        <f>(-Utente!$B$13+(Utente!$B$13^2-4*(Lavoro!D73^2+Lavoro!D73*Utente!$B$12+Utente!$B$14))^(1/2))/2</f>
        <v>0.5628152741857915</v>
      </c>
      <c r="F73" s="15">
        <f>(-Utente!$B$13-(Utente!$B$13^2-4*(Lavoro!D73^2+Lavoro!D73*Utente!$B$12+Utente!$B$14))^(1/2))/2</f>
        <v>-4.562815274185791</v>
      </c>
      <c r="G73" s="15"/>
      <c r="H73" s="15">
        <f t="shared" si="1"/>
        <v>-1.6114799999999982</v>
      </c>
      <c r="I73" s="15" t="e">
        <f>Utente!$C$21*Lavoro!H73+Utente!$F$21</f>
        <v>#VALUE!</v>
      </c>
      <c r="J73" s="15">
        <f>IF($B$26=0,Utente!$B$7,J72+$Z$52)</f>
        <v>-1.6114799999999982</v>
      </c>
      <c r="K73" s="15" t="e">
        <f>IF($B$26=0,K72+$Z$52,Utente!$C$24*Lavoro!J73+Utente!$F$24)</f>
        <v>#VALUE!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2:43" ht="12.75">
      <c r="B74" s="15"/>
      <c r="C74" s="15"/>
      <c r="D74" s="15">
        <f t="shared" si="0"/>
        <v>-1.499500000000002</v>
      </c>
      <c r="E74" s="15">
        <f>(-Utente!$B$13+(Utente!$B$13^2-4*(Lavoro!D74^2+Lavoro!D74*Utente!$B$12+Utente!$B$14))^(1/2))/2</f>
        <v>0.598364822345006</v>
      </c>
      <c r="F74" s="15">
        <f>(-Utente!$B$13-(Utente!$B$13^2-4*(Lavoro!D74^2+Lavoro!D74*Utente!$B$12+Utente!$B$14))^(1/2))/2</f>
        <v>-4.598364822345006</v>
      </c>
      <c r="G74" s="15"/>
      <c r="H74" s="15">
        <f t="shared" si="1"/>
        <v>-1.5494999999999983</v>
      </c>
      <c r="I74" s="15" t="e">
        <f>Utente!$C$21*Lavoro!H74+Utente!$F$21</f>
        <v>#VALUE!</v>
      </c>
      <c r="J74" s="15">
        <f>IF($B$26=0,Utente!$B$7,J73+$Z$52)</f>
        <v>-1.5494999999999983</v>
      </c>
      <c r="K74" s="15" t="e">
        <f>IF($B$26=0,K73+$Z$52,Utente!$C$24*Lavoro!J74+Utente!$F$24)</f>
        <v>#VALUE!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2:43" ht="12.75">
      <c r="B75" s="15"/>
      <c r="C75" s="15"/>
      <c r="D75" s="15">
        <f t="shared" si="0"/>
        <v>-1.4395200000000021</v>
      </c>
      <c r="E75" s="15">
        <f>(-Utente!$B$13+(Utente!$B$13^2-4*(Lavoro!D75^2+Lavoro!D75*Utente!$B$12+Utente!$B$14))^(1/2))/2</f>
        <v>0.6320680404579195</v>
      </c>
      <c r="F75" s="15">
        <f>(-Utente!$B$13-(Utente!$B$13^2-4*(Lavoro!D75^2+Lavoro!D75*Utente!$B$12+Utente!$B$14))^(1/2))/2</f>
        <v>-4.63206804045792</v>
      </c>
      <c r="G75" s="15"/>
      <c r="H75" s="15">
        <f t="shared" si="1"/>
        <v>-1.4875199999999984</v>
      </c>
      <c r="I75" s="15" t="e">
        <f>Utente!$C$21*Lavoro!H75+Utente!$F$21</f>
        <v>#VALUE!</v>
      </c>
      <c r="J75" s="15">
        <f>IF($B$26=0,Utente!$B$7,J74+$Z$52)</f>
        <v>-1.4875199999999984</v>
      </c>
      <c r="K75" s="15" t="e">
        <f>IF($B$26=0,K74+$Z$52,Utente!$C$24*Lavoro!J75+Utente!$F$24)</f>
        <v>#VALUE!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2:43" ht="12.75">
      <c r="B76" s="15"/>
      <c r="C76" s="15"/>
      <c r="D76" s="15">
        <f t="shared" si="0"/>
        <v>-1.3795400000000022</v>
      </c>
      <c r="E76" s="15">
        <f>(-Utente!$B$13+(Utente!$B$13^2-4*(Lavoro!D76^2+Lavoro!D76*Utente!$B$12+Utente!$B$14))^(1/2))/2</f>
        <v>0.6639950053256469</v>
      </c>
      <c r="F76" s="15">
        <f>(-Utente!$B$13-(Utente!$B$13^2-4*(Lavoro!D76^2+Lavoro!D76*Utente!$B$12+Utente!$B$14))^(1/2))/2</f>
        <v>-4.663995005325647</v>
      </c>
      <c r="G76" s="15"/>
      <c r="H76" s="15">
        <f t="shared" si="1"/>
        <v>-1.4255399999999985</v>
      </c>
      <c r="I76" s="15" t="e">
        <f>Utente!$C$21*Lavoro!H76+Utente!$F$21</f>
        <v>#VALUE!</v>
      </c>
      <c r="J76" s="15">
        <f>IF($B$26=0,Utente!$B$7,J75+$Z$52)</f>
        <v>-1.4255399999999985</v>
      </c>
      <c r="K76" s="15" t="e">
        <f>IF($B$26=0,K75+$Z$52,Utente!$C$24*Lavoro!J76+Utente!$F$24)</f>
        <v>#VALUE!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2:43" ht="12.75">
      <c r="B77" s="15"/>
      <c r="C77" s="15"/>
      <c r="D77" s="15">
        <f t="shared" si="0"/>
        <v>-1.3195600000000023</v>
      </c>
      <c r="E77" s="15">
        <f>(-Utente!$B$13+(Utente!$B$13^2-4*(Lavoro!D77^2+Lavoro!D77*Utente!$B$12+Utente!$B$14))^(1/2))/2</f>
        <v>0.6942088646576745</v>
      </c>
      <c r="F77" s="15">
        <f>(-Utente!$B$13-(Utente!$B$13^2-4*(Lavoro!D77^2+Lavoro!D77*Utente!$B$12+Utente!$B$14))^(1/2))/2</f>
        <v>-4.694208864657675</v>
      </c>
      <c r="G77" s="15"/>
      <c r="H77" s="15">
        <f t="shared" si="1"/>
        <v>-1.3635599999999986</v>
      </c>
      <c r="I77" s="15" t="e">
        <f>Utente!$C$21*Lavoro!H77+Utente!$F$21</f>
        <v>#VALUE!</v>
      </c>
      <c r="J77" s="15">
        <f>IF($B$26=0,Utente!$B$7,J76+$Z$52)</f>
        <v>-1.3635599999999986</v>
      </c>
      <c r="K77" s="15" t="e">
        <f>IF($B$26=0,K76+$Z$52,Utente!$C$24*Lavoro!J77+Utente!$F$24)</f>
        <v>#VALUE!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2:43" ht="12.75">
      <c r="B78" s="15"/>
      <c r="C78" s="15"/>
      <c r="D78" s="15">
        <f t="shared" si="0"/>
        <v>-1.2595800000000024</v>
      </c>
      <c r="E78" s="15">
        <f>(-Utente!$B$13+(Utente!$B$13^2-4*(Lavoro!D78^2+Lavoro!D78*Utente!$B$12+Utente!$B$14))^(1/2))/2</f>
        <v>0.7227666487600426</v>
      </c>
      <c r="F78" s="15">
        <f>(-Utente!$B$13-(Utente!$B$13^2-4*(Lavoro!D78^2+Lavoro!D78*Utente!$B$12+Utente!$B$14))^(1/2))/2</f>
        <v>-4.722766648760043</v>
      </c>
      <c r="G78" s="15"/>
      <c r="H78" s="15">
        <f t="shared" si="1"/>
        <v>-1.3015799999999986</v>
      </c>
      <c r="I78" s="15" t="e">
        <f>Utente!$C$21*Lavoro!H78+Utente!$F$21</f>
        <v>#VALUE!</v>
      </c>
      <c r="J78" s="15">
        <f>IF($B$26=0,Utente!$B$7,J77+$Z$52)</f>
        <v>-1.3015799999999986</v>
      </c>
      <c r="K78" s="15" t="e">
        <f>IF($B$26=0,K77+$Z$52,Utente!$C$24*Lavoro!J78+Utente!$F$24)</f>
        <v>#VALUE!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2:43" ht="12.75">
      <c r="B79" s="15"/>
      <c r="C79" s="15"/>
      <c r="D79" s="15">
        <f t="shared" si="0"/>
        <v>-1.1996000000000024</v>
      </c>
      <c r="E79" s="15">
        <f>(-Utente!$B$13+(Utente!$B$13^2-4*(Lavoro!D79^2+Lavoro!D79*Utente!$B$12+Utente!$B$14))^(1/2))/2</f>
        <v>0.7497199566501305</v>
      </c>
      <c r="F79" s="15">
        <f>(-Utente!$B$13-(Utente!$B$13^2-4*(Lavoro!D79^2+Lavoro!D79*Utente!$B$12+Utente!$B$14))^(1/2))/2</f>
        <v>-4.7497199566501305</v>
      </c>
      <c r="G79" s="15"/>
      <c r="H79" s="15">
        <f t="shared" si="1"/>
        <v>-1.2395999999999987</v>
      </c>
      <c r="I79" s="15" t="e">
        <f>Utente!$C$21*Lavoro!H79+Utente!$F$21</f>
        <v>#VALUE!</v>
      </c>
      <c r="J79" s="15">
        <f>IF($B$26=0,Utente!$B$7,J78+$Z$52)</f>
        <v>-1.2395999999999987</v>
      </c>
      <c r="K79" s="15" t="e">
        <f>IF($B$26=0,K78+$Z$52,Utente!$C$24*Lavoro!J79+Utente!$F$24)</f>
        <v>#VALUE!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2:43" ht="12.75">
      <c r="B80" s="15"/>
      <c r="C80" s="15"/>
      <c r="D80" s="15">
        <f t="shared" si="0"/>
        <v>-1.1396200000000025</v>
      </c>
      <c r="E80" s="15">
        <f>(-Utente!$B$13+(Utente!$B$13^2-4*(Lavoro!D80^2+Lavoro!D80*Utente!$B$12+Utente!$B$14))^(1/2))/2</f>
        <v>0.7751155391442701</v>
      </c>
      <c r="F80" s="15">
        <f>(-Utente!$B$13-(Utente!$B$13^2-4*(Lavoro!D80^2+Lavoro!D80*Utente!$B$12+Utente!$B$14))^(1/2))/2</f>
        <v>-4.77511553914427</v>
      </c>
      <c r="G80" s="15"/>
      <c r="H80" s="15">
        <f t="shared" si="1"/>
        <v>-1.1776199999999988</v>
      </c>
      <c r="I80" s="15" t="e">
        <f>Utente!$C$21*Lavoro!H80+Utente!$F$21</f>
        <v>#VALUE!</v>
      </c>
      <c r="J80" s="15">
        <f>IF($B$26=0,Utente!$B$7,J79+$Z$52)</f>
        <v>-1.1776199999999988</v>
      </c>
      <c r="K80" s="15" t="e">
        <f>IF($B$26=0,K79+$Z$52,Utente!$C$24*Lavoro!J80+Utente!$F$24)</f>
        <v>#VALUE!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2:43" ht="12.75">
      <c r="B81" s="15"/>
      <c r="C81" s="15"/>
      <c r="D81" s="15">
        <f t="shared" si="0"/>
        <v>-1.0796400000000026</v>
      </c>
      <c r="E81" s="15">
        <f>(-Utente!$B$13+(Utente!$B$13^2-4*(Lavoro!D81^2+Lavoro!D81*Utente!$B$12+Utente!$B$14))^(1/2))/2</f>
        <v>0.798995796781409</v>
      </c>
      <c r="F81" s="15">
        <f>(-Utente!$B$13-(Utente!$B$13^2-4*(Lavoro!D81^2+Lavoro!D81*Utente!$B$12+Utente!$B$14))^(1/2))/2</f>
        <v>-4.7989957967814085</v>
      </c>
      <c r="G81" s="15"/>
      <c r="H81" s="15">
        <f t="shared" si="1"/>
        <v>-1.1156399999999989</v>
      </c>
      <c r="I81" s="15" t="e">
        <f>Utente!$C$21*Lavoro!H81+Utente!$F$21</f>
        <v>#VALUE!</v>
      </c>
      <c r="J81" s="15">
        <f>IF($B$26=0,Utente!$B$7,J80+$Z$52)</f>
        <v>-1.1156399999999989</v>
      </c>
      <c r="K81" s="15" t="e">
        <f>IF($B$26=0,K80+$Z$52,Utente!$C$24*Lavoro!J81+Utente!$F$24)</f>
        <v>#VALUE!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2:43" ht="12.75">
      <c r="B82" s="15"/>
      <c r="C82" s="15"/>
      <c r="D82" s="15">
        <f t="shared" si="0"/>
        <v>-1.0196600000000027</v>
      </c>
      <c r="E82" s="15">
        <f>(-Utente!$B$13+(Utente!$B$13^2-4*(Lavoro!D82^2+Lavoro!D82*Utente!$B$12+Utente!$B$14))^(1/2))/2</f>
        <v>0.821399206847552</v>
      </c>
      <c r="F82" s="15">
        <f>(-Utente!$B$13-(Utente!$B$13^2-4*(Lavoro!D82^2+Lavoro!D82*Utente!$B$12+Utente!$B$14))^(1/2))/2</f>
        <v>-4.821399206847552</v>
      </c>
      <c r="G82" s="15"/>
      <c r="H82" s="15">
        <f t="shared" si="1"/>
        <v>-1.053659999999999</v>
      </c>
      <c r="I82" s="15" t="e">
        <f>Utente!$C$21*Lavoro!H82+Utente!$F$21</f>
        <v>#VALUE!</v>
      </c>
      <c r="J82" s="15">
        <f>IF($B$26=0,Utente!$B$7,J81+$Z$52)</f>
        <v>-1.053659999999999</v>
      </c>
      <c r="K82" s="15" t="e">
        <f>IF($B$26=0,K81+$Z$52,Utente!$C$24*Lavoro!J82+Utente!$F$24)</f>
        <v>#VALUE!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2:43" ht="12.75">
      <c r="B83" s="15"/>
      <c r="C83" s="15"/>
      <c r="D83" s="15">
        <f t="shared" si="0"/>
        <v>-0.9596800000000026</v>
      </c>
      <c r="E83" s="15">
        <f>(-Utente!$B$13+(Utente!$B$13^2-4*(Lavoro!D83^2+Lavoro!D83*Utente!$B$12+Utente!$B$14))^(1/2))/2</f>
        <v>0.8423606909750205</v>
      </c>
      <c r="F83" s="15">
        <f>(-Utente!$B$13-(Utente!$B$13^2-4*(Lavoro!D83^2+Lavoro!D83*Utente!$B$12+Utente!$B$14))^(1/2))/2</f>
        <v>-4.8423606909750205</v>
      </c>
      <c r="G83" s="15"/>
      <c r="H83" s="15">
        <f t="shared" si="1"/>
        <v>-0.9916799999999989</v>
      </c>
      <c r="I83" s="15" t="e">
        <f>Utente!$C$21*Lavoro!H83+Utente!$F$21</f>
        <v>#VALUE!</v>
      </c>
      <c r="J83" s="15">
        <f>IF($B$26=0,Utente!$B$7,J82+$Z$52)</f>
        <v>-0.9916799999999989</v>
      </c>
      <c r="K83" s="15" t="e">
        <f>IF($B$26=0,K82+$Z$52,Utente!$C$24*Lavoro!J83+Utente!$F$24)</f>
        <v>#VALUE!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2:43" ht="12.75">
      <c r="B84" s="15"/>
      <c r="C84" s="15"/>
      <c r="D84" s="15">
        <f t="shared" si="0"/>
        <v>-0.8997000000000026</v>
      </c>
      <c r="E84" s="15">
        <f>(-Utente!$B$13+(Utente!$B$13^2-4*(Lavoro!D84^2+Lavoro!D84*Utente!$B$12+Utente!$B$14))^(1/2))/2</f>
        <v>0.8619119326072902</v>
      </c>
      <c r="F84" s="15">
        <f>(-Utente!$B$13-(Utente!$B$13^2-4*(Lavoro!D84^2+Lavoro!D84*Utente!$B$12+Utente!$B$14))^(1/2))/2</f>
        <v>-4.86191193260729</v>
      </c>
      <c r="G84" s="15"/>
      <c r="H84" s="15">
        <f t="shared" si="1"/>
        <v>-0.9296999999999989</v>
      </c>
      <c r="I84" s="15" t="e">
        <f>Utente!$C$21*Lavoro!H84+Utente!$F$21</f>
        <v>#VALUE!</v>
      </c>
      <c r="J84" s="15">
        <f>IF($B$26=0,Utente!$B$7,J83+$Z$52)</f>
        <v>-0.9296999999999989</v>
      </c>
      <c r="K84" s="15" t="e">
        <f>IF($B$26=0,K83+$Z$52,Utente!$C$24*Lavoro!J84+Utente!$F$24)</f>
        <v>#VALUE!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2:43" ht="12.75">
      <c r="B85" s="15"/>
      <c r="C85" s="15"/>
      <c r="D85" s="15">
        <f t="shared" si="0"/>
        <v>-0.8397200000000026</v>
      </c>
      <c r="E85" s="15">
        <f>(-Utente!$B$13+(Utente!$B$13^2-4*(Lavoro!D85^2+Lavoro!D85*Utente!$B$12+Utente!$B$14))^(1/2))/2</f>
        <v>0.8800816518980841</v>
      </c>
      <c r="F85" s="15">
        <f>(-Utente!$B$13-(Utente!$B$13^2-4*(Lavoro!D85^2+Lavoro!D85*Utente!$B$12+Utente!$B$14))^(1/2))/2</f>
        <v>-4.8800816518980845</v>
      </c>
      <c r="G85" s="15"/>
      <c r="H85" s="15">
        <f t="shared" si="1"/>
        <v>-0.8677199999999988</v>
      </c>
      <c r="I85" s="15" t="e">
        <f>Utente!$C$21*Lavoro!H85+Utente!$F$21</f>
        <v>#VALUE!</v>
      </c>
      <c r="J85" s="15">
        <f>IF($B$26=0,Utente!$B$7,J84+$Z$52)</f>
        <v>-0.8677199999999988</v>
      </c>
      <c r="K85" s="15" t="e">
        <f>IF($B$26=0,K84+$Z$52,Utente!$C$24*Lavoro!J85+Utente!$F$24)</f>
        <v>#VALUE!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2:43" ht="12.75">
      <c r="B86" s="15"/>
      <c r="C86" s="15"/>
      <c r="D86" s="15">
        <f t="shared" si="0"/>
        <v>-0.7797400000000025</v>
      </c>
      <c r="E86" s="15">
        <f>(-Utente!$B$13+(Utente!$B$13^2-4*(Lavoro!D86^2+Lavoro!D86*Utente!$B$12+Utente!$B$14))^(1/2))/2</f>
        <v>0.8968958442443173</v>
      </c>
      <c r="F86" s="15">
        <f>(-Utente!$B$13-(Utente!$B$13^2-4*(Lavoro!D86^2+Lavoro!D86*Utente!$B$12+Utente!$B$14))^(1/2))/2</f>
        <v>-4.896895844244318</v>
      </c>
      <c r="G86" s="15"/>
      <c r="H86" s="15">
        <f t="shared" si="1"/>
        <v>-0.8057399999999988</v>
      </c>
      <c r="I86" s="15" t="e">
        <f>Utente!$C$21*Lavoro!H86+Utente!$F$21</f>
        <v>#VALUE!</v>
      </c>
      <c r="J86" s="15">
        <f>IF($B$26=0,Utente!$B$7,J85+$Z$52)</f>
        <v>-0.8057399999999988</v>
      </c>
      <c r="K86" s="15" t="e">
        <f>IF($B$26=0,K85+$Z$52,Utente!$C$24*Lavoro!J86+Utente!$F$24)</f>
        <v>#VALUE!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2:43" ht="12.75">
      <c r="B87" s="15"/>
      <c r="C87" s="15"/>
      <c r="D87" s="15">
        <f t="shared" si="0"/>
        <v>-0.7197600000000025</v>
      </c>
      <c r="E87" s="15">
        <f>(-Utente!$B$13+(Utente!$B$13^2-4*(Lavoro!D87^2+Lavoro!D87*Utente!$B$12+Utente!$B$14))^(1/2))/2</f>
        <v>0.9123779875558728</v>
      </c>
      <c r="F87" s="15">
        <f>(-Utente!$B$13-(Utente!$B$13^2-4*(Lavoro!D87^2+Lavoro!D87*Utente!$B$12+Utente!$B$14))^(1/2))/2</f>
        <v>-4.912377987555873</v>
      </c>
      <c r="G87" s="15"/>
      <c r="H87" s="15">
        <f t="shared" si="1"/>
        <v>-0.7437599999999988</v>
      </c>
      <c r="I87" s="15" t="e">
        <f>Utente!$C$21*Lavoro!H87+Utente!$F$21</f>
        <v>#VALUE!</v>
      </c>
      <c r="J87" s="15">
        <f>IF($B$26=0,Utente!$B$7,J86+$Z$52)</f>
        <v>-0.7437599999999988</v>
      </c>
      <c r="K87" s="15" t="e">
        <f>IF($B$26=0,K86+$Z$52,Utente!$C$24*Lavoro!J87+Utente!$F$24)</f>
        <v>#VALUE!</v>
      </c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2:43" ht="12.75">
      <c r="B88" s="15"/>
      <c r="C88" s="15"/>
      <c r="D88" s="15">
        <f t="shared" si="0"/>
        <v>-0.6597800000000025</v>
      </c>
      <c r="E88" s="15">
        <f>(-Utente!$B$13+(Utente!$B$13^2-4*(Lavoro!D88^2+Lavoro!D88*Utente!$B$12+Utente!$B$14))^(1/2))/2</f>
        <v>0.9265492224802911</v>
      </c>
      <c r="F88" s="15">
        <f>(-Utente!$B$13-(Utente!$B$13^2-4*(Lavoro!D88^2+Lavoro!D88*Utente!$B$12+Utente!$B$14))^(1/2))/2</f>
        <v>-4.926549222480292</v>
      </c>
      <c r="G88" s="15"/>
      <c r="H88" s="15">
        <f t="shared" si="1"/>
        <v>-0.6817799999999987</v>
      </c>
      <c r="I88" s="15" t="e">
        <f>Utente!$C$21*Lavoro!H88+Utente!$F$21</f>
        <v>#VALUE!</v>
      </c>
      <c r="J88" s="15">
        <f>IF($B$26=0,Utente!$B$7,J87+$Z$52)</f>
        <v>-0.6817799999999987</v>
      </c>
      <c r="K88" s="15" t="e">
        <f>IF($B$26=0,K87+$Z$52,Utente!$C$24*Lavoro!J88+Utente!$F$24)</f>
        <v>#VALUE!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2:43" ht="12.75">
      <c r="B89" s="15"/>
      <c r="C89" s="15"/>
      <c r="D89" s="15">
        <f t="shared" si="0"/>
        <v>-0.5998000000000024</v>
      </c>
      <c r="E89" s="15">
        <f>(-Utente!$B$13+(Utente!$B$13^2-4*(Lavoro!D89^2+Lavoro!D89*Utente!$B$12+Utente!$B$14))^(1/2))/2</f>
        <v>0.9394285090813139</v>
      </c>
      <c r="F89" s="15">
        <f>(-Utente!$B$13-(Utente!$B$13^2-4*(Lavoro!D89^2+Lavoro!D89*Utente!$B$12+Utente!$B$14))^(1/2))/2</f>
        <v>-4.9394285090813135</v>
      </c>
      <c r="G89" s="15"/>
      <c r="H89" s="15">
        <f t="shared" si="1"/>
        <v>-0.6197999999999987</v>
      </c>
      <c r="I89" s="15" t="e">
        <f>Utente!$C$21*Lavoro!H89+Utente!$F$21</f>
        <v>#VALUE!</v>
      </c>
      <c r="J89" s="15">
        <f>IF($B$26=0,Utente!$B$7,J88+$Z$52)</f>
        <v>-0.6197999999999987</v>
      </c>
      <c r="K89" s="15" t="e">
        <f>IF($B$26=0,K88+$Z$52,Utente!$C$24*Lavoro!J89+Utente!$F$24)</f>
        <v>#VALUE!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2:43" ht="12.75">
      <c r="B90" s="15"/>
      <c r="C90" s="15"/>
      <c r="D90" s="15">
        <f t="shared" si="0"/>
        <v>-0.5398200000000024</v>
      </c>
      <c r="E90" s="15">
        <f>(-Utente!$B$13+(Utente!$B$13^2-4*(Lavoro!D90^2+Lavoro!D90*Utente!$B$12+Utente!$B$14))^(1/2))/2</f>
        <v>0.9510327628814963</v>
      </c>
      <c r="F90" s="15">
        <f>(-Utente!$B$13-(Utente!$B$13^2-4*(Lavoro!D90^2+Lavoro!D90*Utente!$B$12+Utente!$B$14))^(1/2))/2</f>
        <v>-4.951032762881496</v>
      </c>
      <c r="G90" s="15"/>
      <c r="H90" s="15">
        <f t="shared" si="1"/>
        <v>-0.5578199999999987</v>
      </c>
      <c r="I90" s="15" t="e">
        <f>Utente!$C$21*Lavoro!H90+Utente!$F$21</f>
        <v>#VALUE!</v>
      </c>
      <c r="J90" s="15">
        <f>IF($B$26=0,Utente!$B$7,J89+$Z$52)</f>
        <v>-0.5578199999999987</v>
      </c>
      <c r="K90" s="15" t="e">
        <f>IF($B$26=0,K89+$Z$52,Utente!$C$24*Lavoro!J90+Utente!$F$24)</f>
        <v>#VALUE!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2:43" ht="12.75">
      <c r="B91" s="15"/>
      <c r="C91" s="15"/>
      <c r="D91" s="15">
        <f t="shared" si="0"/>
        <v>-0.4798400000000024</v>
      </c>
      <c r="E91" s="15">
        <f>(-Utente!$B$13+(Utente!$B$13^2-4*(Lavoro!D91^2+Lavoro!D91*Utente!$B$12+Utente!$B$14))^(1/2))/2</f>
        <v>0.9613769726936146</v>
      </c>
      <c r="F91" s="15">
        <f>(-Utente!$B$13-(Utente!$B$13^2-4*(Lavoro!D91^2+Lavoro!D91*Utente!$B$12+Utente!$B$14))^(1/2))/2</f>
        <v>-4.961376972693614</v>
      </c>
      <c r="G91" s="15"/>
      <c r="H91" s="15">
        <f t="shared" si="1"/>
        <v>-0.4958399999999986</v>
      </c>
      <c r="I91" s="15" t="e">
        <f>Utente!$C$21*Lavoro!H91+Utente!$F$21</f>
        <v>#VALUE!</v>
      </c>
      <c r="J91" s="15">
        <f>IF($B$26=0,Utente!$B$7,J90+$Z$52)</f>
        <v>-0.4958399999999986</v>
      </c>
      <c r="K91" s="15" t="e">
        <f>IF($B$26=0,K90+$Z$52,Utente!$C$24*Lavoro!J91+Utente!$F$24)</f>
        <v>#VALUE!</v>
      </c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2:43" ht="12.75">
      <c r="B92" s="15"/>
      <c r="C92" s="15"/>
      <c r="D92" s="15">
        <f t="shared" si="0"/>
        <v>-0.41986000000000234</v>
      </c>
      <c r="E92" s="15">
        <f>(-Utente!$B$13+(Utente!$B$13^2-4*(Lavoro!D92^2+Lavoro!D92*Utente!$B$12+Utente!$B$14))^(1/2))/2</f>
        <v>0.9704743022621818</v>
      </c>
      <c r="F92" s="15">
        <f>(-Utente!$B$13-(Utente!$B$13^2-4*(Lavoro!D92^2+Lavoro!D92*Utente!$B$12+Utente!$B$14))^(1/2))/2</f>
        <v>-4.970474302262182</v>
      </c>
      <c r="G92" s="15"/>
      <c r="H92" s="15">
        <f t="shared" si="1"/>
        <v>-0.4338599999999986</v>
      </c>
      <c r="I92" s="15" t="e">
        <f>Utente!$C$21*Lavoro!H92+Utente!$F$21</f>
        <v>#VALUE!</v>
      </c>
      <c r="J92" s="15">
        <f>IF($B$26=0,Utente!$B$7,J91+$Z$52)</f>
        <v>-0.4338599999999986</v>
      </c>
      <c r="K92" s="15" t="e">
        <f>IF($B$26=0,K91+$Z$52,Utente!$C$24*Lavoro!J92+Utente!$F$24)</f>
        <v>#VALUE!</v>
      </c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2:43" ht="12.75">
      <c r="B93" s="15"/>
      <c r="C93" s="15"/>
      <c r="D93" s="15">
        <f t="shared" si="0"/>
        <v>-0.3598800000000023</v>
      </c>
      <c r="E93" s="15">
        <f>(-Utente!$B$13+(Utente!$B$13^2-4*(Lavoro!D93^2+Lavoro!D93*Utente!$B$12+Utente!$B$14))^(1/2))/2</f>
        <v>0.978336177398381</v>
      </c>
      <c r="F93" s="15">
        <f>(-Utente!$B$13-(Utente!$B$13^2-4*(Lavoro!D93^2+Lavoro!D93*Utente!$B$12+Utente!$B$14))^(1/2))/2</f>
        <v>-4.978336177398381</v>
      </c>
      <c r="G93" s="15"/>
      <c r="H93" s="15">
        <f t="shared" si="1"/>
        <v>-0.37187999999999855</v>
      </c>
      <c r="I93" s="15" t="e">
        <f>Utente!$C$21*Lavoro!H93+Utente!$F$21</f>
        <v>#VALUE!</v>
      </c>
      <c r="J93" s="15">
        <f>IF($B$26=0,Utente!$B$7,J92+$Z$52)</f>
        <v>-0.37187999999999855</v>
      </c>
      <c r="K93" s="15" t="e">
        <f>IF($B$26=0,K92+$Z$52,Utente!$C$24*Lavoro!J93+Utente!$F$24)</f>
        <v>#VALUE!</v>
      </c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2:43" ht="12.75">
      <c r="B94" s="15"/>
      <c r="C94" s="15"/>
      <c r="D94" s="15">
        <f t="shared" si="0"/>
        <v>-0.2999000000000023</v>
      </c>
      <c r="E94" s="15">
        <f>(-Utente!$B$13+(Utente!$B$13^2-4*(Lavoro!D94^2+Lavoro!D94*Utente!$B$12+Utente!$B$14))^(1/2))/2</f>
        <v>0.9849723600060352</v>
      </c>
      <c r="F94" s="15">
        <f>(-Utente!$B$13-(Utente!$B$13^2-4*(Lavoro!D94^2+Lavoro!D94*Utente!$B$12+Utente!$B$14))^(1/2))/2</f>
        <v>-4.984972360006035</v>
      </c>
      <c r="G94" s="15"/>
      <c r="H94" s="15">
        <f t="shared" si="1"/>
        <v>-0.3098999999999985</v>
      </c>
      <c r="I94" s="15" t="e">
        <f>Utente!$C$21*Lavoro!H94+Utente!$F$21</f>
        <v>#VALUE!</v>
      </c>
      <c r="J94" s="15">
        <f>IF($B$26=0,Utente!$B$7,J93+$Z$52)</f>
        <v>-0.3098999999999985</v>
      </c>
      <c r="K94" s="15" t="e">
        <f>IF($B$26=0,K93+$Z$52,Utente!$C$24*Lavoro!J94+Utente!$F$24)</f>
        <v>#VALUE!</v>
      </c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2:43" ht="12.75">
      <c r="B95" s="15"/>
      <c r="C95" s="15"/>
      <c r="D95" s="15">
        <f t="shared" si="0"/>
        <v>-0.23992000000000227</v>
      </c>
      <c r="E95" s="15">
        <f>(-Utente!$B$13+(Utente!$B$13^2-4*(Lavoro!D95^2+Lavoro!D95*Utente!$B$12+Utente!$B$14))^(1/2))/2</f>
        <v>0.9903910101523512</v>
      </c>
      <c r="F95" s="15">
        <f>(-Utente!$B$13-(Utente!$B$13^2-4*(Lavoro!D95^2+Lavoro!D95*Utente!$B$12+Utente!$B$14))^(1/2))/2</f>
        <v>-4.990391010152351</v>
      </c>
      <c r="G95" s="15"/>
      <c r="H95" s="15">
        <f t="shared" si="1"/>
        <v>-0.2479199999999985</v>
      </c>
      <c r="I95" s="15" t="e">
        <f>Utente!$C$21*Lavoro!H95+Utente!$F$21</f>
        <v>#VALUE!</v>
      </c>
      <c r="J95" s="15">
        <f>IF($B$26=0,Utente!$B$7,J94+$Z$52)</f>
        <v>-0.2479199999999985</v>
      </c>
      <c r="K95" s="15" t="e">
        <f>IF($B$26=0,K94+$Z$52,Utente!$C$24*Lavoro!J95+Utente!$F$24)</f>
        <v>#VALUE!</v>
      </c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2:43" ht="12.75">
      <c r="B96" s="15"/>
      <c r="C96" s="15"/>
      <c r="D96" s="15">
        <f t="shared" si="0"/>
        <v>-0.17994000000000226</v>
      </c>
      <c r="E96" s="15">
        <f>(-Utente!$B$13+(Utente!$B$13^2-4*(Lavoro!D96^2+Lavoro!D96*Utente!$B$12+Utente!$B$14))^(1/2))/2</f>
        <v>0.9945987371265619</v>
      </c>
      <c r="F96" s="15">
        <f>(-Utente!$B$13-(Utente!$B$13^2-4*(Lavoro!D96^2+Lavoro!D96*Utente!$B$12+Utente!$B$14))^(1/2))/2</f>
        <v>-4.994598737126562</v>
      </c>
      <c r="G96" s="15"/>
      <c r="H96" s="15">
        <f t="shared" si="1"/>
        <v>-0.1859399999999985</v>
      </c>
      <c r="I96" s="15" t="e">
        <f>Utente!$C$21*Lavoro!H96+Utente!$F$21</f>
        <v>#VALUE!</v>
      </c>
      <c r="J96" s="15">
        <f>IF($B$26=0,Utente!$B$7,J95+$Z$52)</f>
        <v>-0.1859399999999985</v>
      </c>
      <c r="K96" s="15" t="e">
        <f>IF($B$26=0,K95+$Z$52,Utente!$C$24*Lavoro!J96+Utente!$F$24)</f>
        <v>#VALUE!</v>
      </c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2:43" ht="12.75">
      <c r="B97" s="15"/>
      <c r="C97" s="15"/>
      <c r="D97" s="15">
        <f t="shared" si="0"/>
        <v>-0.11996000000000226</v>
      </c>
      <c r="E97" s="15">
        <f>(-Utente!$B$13+(Utente!$B$13^2-4*(Lavoro!D97^2+Lavoro!D97*Utente!$B$12+Utente!$B$14))^(1/2))/2</f>
        <v>0.9976006402454614</v>
      </c>
      <c r="F97" s="15">
        <f>(-Utente!$B$13-(Utente!$B$13^2-4*(Lavoro!D97^2+Lavoro!D97*Utente!$B$12+Utente!$B$14))^(1/2))/2</f>
        <v>-4.997600640245461</v>
      </c>
      <c r="G97" s="15"/>
      <c r="H97" s="15">
        <f t="shared" si="1"/>
        <v>-0.12395999999999849</v>
      </c>
      <c r="I97" s="15" t="e">
        <f>Utente!$C$21*Lavoro!H97+Utente!$F$21</f>
        <v>#VALUE!</v>
      </c>
      <c r="J97" s="15">
        <f>IF($B$26=0,Utente!$B$7,J96+$Z$52)</f>
        <v>-0.12395999999999849</v>
      </c>
      <c r="K97" s="15" t="e">
        <f>IF($B$26=0,K96+$Z$52,Utente!$C$24*Lavoro!J97+Utente!$F$24)</f>
        <v>#VALUE!</v>
      </c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2:43" ht="12.75">
      <c r="B98" s="15"/>
      <c r="C98" s="15"/>
      <c r="D98" s="15">
        <f t="shared" si="0"/>
        <v>-0.059980000000002254</v>
      </c>
      <c r="E98" s="15">
        <f>(-Utente!$B$13+(Utente!$B$13^2-4*(Lavoro!D98^2+Lavoro!D98*Utente!$B$12+Utente!$B$14))^(1/2))/2</f>
        <v>0.9994003400013143</v>
      </c>
      <c r="F98" s="15">
        <f>(-Utente!$B$13-(Utente!$B$13^2-4*(Lavoro!D98^2+Lavoro!D98*Utente!$B$12+Utente!$B$14))^(1/2))/2</f>
        <v>-4.999400340001314</v>
      </c>
      <c r="G98" s="15"/>
      <c r="H98" s="15">
        <f t="shared" si="1"/>
        <v>-0.06197999999999848</v>
      </c>
      <c r="I98" s="15" t="e">
        <f>Utente!$C$21*Lavoro!H98+Utente!$F$21</f>
        <v>#VALUE!</v>
      </c>
      <c r="J98" s="15">
        <f>IF($B$26=0,Utente!$B$7,J97+$Z$52)</f>
        <v>-0.06197999999999848</v>
      </c>
      <c r="K98" s="15" t="e">
        <f>IF($B$26=0,K97+$Z$52,Utente!$C$24*Lavoro!J98+Utente!$F$24)</f>
        <v>#VALUE!</v>
      </c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2:43" ht="12.75">
      <c r="B99" s="15"/>
      <c r="C99" s="15"/>
      <c r="D99" s="15">
        <f t="shared" si="0"/>
        <v>-2.248201624865942E-15</v>
      </c>
      <c r="E99" s="15">
        <f>(-Utente!$B$13+(Utente!$B$13^2-4*(Lavoro!D99^2+Lavoro!D99*Utente!$B$12+Utente!$B$14))^(1/2))/2</f>
        <v>1</v>
      </c>
      <c r="F99" s="15">
        <f>(-Utente!$B$13-(Utente!$B$13^2-4*(Lavoro!D99^2+Lavoro!D99*Utente!$B$12+Utente!$B$14))^(1/2))/2</f>
        <v>-5</v>
      </c>
      <c r="G99" s="15"/>
      <c r="H99" s="15">
        <f t="shared" si="1"/>
        <v>1.5265566588595902E-15</v>
      </c>
      <c r="I99" s="15" t="e">
        <f>Utente!$C$21*Lavoro!H99+Utente!$F$21</f>
        <v>#VALUE!</v>
      </c>
      <c r="J99" s="15">
        <f>IF($B$26=0,Utente!$B$7,J98+$Z$52)</f>
        <v>1.5265566588595902E-15</v>
      </c>
      <c r="K99" s="15" t="e">
        <f>IF($B$26=0,K98+$Z$52,Utente!$C$24*Lavoro!J99+Utente!$F$24)</f>
        <v>#VALUE!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2:43" ht="12.75">
      <c r="B100" s="15"/>
      <c r="C100" s="15"/>
      <c r="D100" s="15">
        <f t="shared" si="0"/>
        <v>0.05997999999999776</v>
      </c>
      <c r="E100" s="15">
        <f>(-Utente!$B$13+(Utente!$B$13^2-4*(Lavoro!D100^2+Lavoro!D100*Utente!$B$12+Utente!$B$14))^(1/2))/2</f>
        <v>0.9994003400013143</v>
      </c>
      <c r="F100" s="15">
        <f>(-Utente!$B$13-(Utente!$B$13^2-4*(Lavoro!D100^2+Lavoro!D100*Utente!$B$12+Utente!$B$14))^(1/2))/2</f>
        <v>-4.999400340001314</v>
      </c>
      <c r="G100" s="15"/>
      <c r="H100" s="15">
        <f t="shared" si="1"/>
        <v>0.061980000000001534</v>
      </c>
      <c r="I100" s="15" t="e">
        <f>Utente!$C$21*Lavoro!H100+Utente!$F$21</f>
        <v>#VALUE!</v>
      </c>
      <c r="J100" s="15">
        <f>IF($B$26=0,Utente!$B$7,J99+$Z$52)</f>
        <v>0.061980000000001534</v>
      </c>
      <c r="K100" s="15" t="e">
        <f>IF($B$26=0,K99+$Z$52,Utente!$C$24*Lavoro!J100+Utente!$F$24)</f>
        <v>#VALUE!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2:43" ht="12.75">
      <c r="B101" s="15"/>
      <c r="C101" s="15"/>
      <c r="D101" s="15">
        <f t="shared" si="0"/>
        <v>0.11995999999999776</v>
      </c>
      <c r="E101" s="15">
        <f>(-Utente!$B$13+(Utente!$B$13^2-4*(Lavoro!D101^2+Lavoro!D101*Utente!$B$12+Utente!$B$14))^(1/2))/2</f>
        <v>0.9976006402454614</v>
      </c>
      <c r="F101" s="15">
        <f>(-Utente!$B$13-(Utente!$B$13^2-4*(Lavoro!D101^2+Lavoro!D101*Utente!$B$12+Utente!$B$14))^(1/2))/2</f>
        <v>-4.997600640245461</v>
      </c>
      <c r="G101" s="15"/>
      <c r="H101" s="15">
        <f t="shared" si="1"/>
        <v>0.12396000000000154</v>
      </c>
      <c r="I101" s="15" t="e">
        <f>Utente!$C$21*Lavoro!H101+Utente!$F$21</f>
        <v>#VALUE!</v>
      </c>
      <c r="J101" s="15">
        <f>IF($B$26=0,Utente!$B$7,J100+$Z$52)</f>
        <v>0.12396000000000154</v>
      </c>
      <c r="K101" s="15" t="e">
        <f>IF($B$26=0,K100+$Z$52,Utente!$C$24*Lavoro!J101+Utente!$F$24)</f>
        <v>#VALUE!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2:43" ht="12.75">
      <c r="B102" s="15"/>
      <c r="C102" s="15"/>
      <c r="D102" s="15">
        <f t="shared" si="0"/>
        <v>0.17993999999999777</v>
      </c>
      <c r="E102" s="15">
        <f>(-Utente!$B$13+(Utente!$B$13^2-4*(Lavoro!D102^2+Lavoro!D102*Utente!$B$12+Utente!$B$14))^(1/2))/2</f>
        <v>0.9945987371265623</v>
      </c>
      <c r="F102" s="15">
        <f>(-Utente!$B$13-(Utente!$B$13^2-4*(Lavoro!D102^2+Lavoro!D102*Utente!$B$12+Utente!$B$14))^(1/2))/2</f>
        <v>-4.994598737126562</v>
      </c>
      <c r="G102" s="15"/>
      <c r="H102" s="15">
        <f t="shared" si="1"/>
        <v>0.18594000000000155</v>
      </c>
      <c r="I102" s="15" t="e">
        <f>Utente!$C$21*Lavoro!H102+Utente!$F$21</f>
        <v>#VALUE!</v>
      </c>
      <c r="J102" s="15">
        <f>IF($B$26=0,Utente!$B$7,J101+$Z$52)</f>
        <v>0.18594000000000155</v>
      </c>
      <c r="K102" s="15" t="e">
        <f>IF($B$26=0,K101+$Z$52,Utente!$C$24*Lavoro!J102+Utente!$F$24)</f>
        <v>#VALUE!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2:43" ht="12.75">
      <c r="B103" s="15"/>
      <c r="C103" s="15"/>
      <c r="D103" s="15">
        <f t="shared" si="0"/>
        <v>0.23991999999999777</v>
      </c>
      <c r="E103" s="15">
        <f>(-Utente!$B$13+(Utente!$B$13^2-4*(Lavoro!D103^2+Lavoro!D103*Utente!$B$12+Utente!$B$14))^(1/2))/2</f>
        <v>0.9903910101523512</v>
      </c>
      <c r="F103" s="15">
        <f>(-Utente!$B$13-(Utente!$B$13^2-4*(Lavoro!D103^2+Lavoro!D103*Utente!$B$12+Utente!$B$14))^(1/2))/2</f>
        <v>-4.990391010152351</v>
      </c>
      <c r="G103" s="15"/>
      <c r="H103" s="15">
        <f t="shared" si="1"/>
        <v>0.24792000000000156</v>
      </c>
      <c r="I103" s="15" t="e">
        <f>Utente!$C$21*Lavoro!H103+Utente!$F$21</f>
        <v>#VALUE!</v>
      </c>
      <c r="J103" s="15">
        <f>IF($B$26=0,Utente!$B$7,J102+$Z$52)</f>
        <v>0.24792000000000156</v>
      </c>
      <c r="K103" s="15" t="e">
        <f>IF($B$26=0,K102+$Z$52,Utente!$C$24*Lavoro!J103+Utente!$F$24)</f>
        <v>#VALUE!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2:43" ht="12.75">
      <c r="B104" s="15"/>
      <c r="C104" s="15"/>
      <c r="D104" s="15">
        <f t="shared" si="0"/>
        <v>0.2998999999999978</v>
      </c>
      <c r="E104" s="15">
        <f>(-Utente!$B$13+(Utente!$B$13^2-4*(Lavoro!D104^2+Lavoro!D104*Utente!$B$12+Utente!$B$14))^(1/2))/2</f>
        <v>0.9849723600060356</v>
      </c>
      <c r="F104" s="15">
        <f>(-Utente!$B$13-(Utente!$B$13^2-4*(Lavoro!D104^2+Lavoro!D104*Utente!$B$12+Utente!$B$14))^(1/2))/2</f>
        <v>-4.984972360006036</v>
      </c>
      <c r="G104" s="15"/>
      <c r="H104" s="15">
        <f t="shared" si="1"/>
        <v>0.30990000000000156</v>
      </c>
      <c r="I104" s="15" t="e">
        <f>Utente!$C$21*Lavoro!H104+Utente!$F$21</f>
        <v>#VALUE!</v>
      </c>
      <c r="J104" s="15">
        <f>IF($B$26=0,Utente!$B$7,J103+$Z$52)</f>
        <v>0.30990000000000156</v>
      </c>
      <c r="K104" s="15" t="e">
        <f>IF($B$26=0,K103+$Z$52,Utente!$C$24*Lavoro!J104+Utente!$F$24)</f>
        <v>#VALUE!</v>
      </c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2:43" ht="12.75">
      <c r="B105" s="15"/>
      <c r="C105" s="15"/>
      <c r="D105" s="15">
        <f t="shared" si="0"/>
        <v>0.35987999999999776</v>
      </c>
      <c r="E105" s="15">
        <f>(-Utente!$B$13+(Utente!$B$13^2-4*(Lavoro!D105^2+Lavoro!D105*Utente!$B$12+Utente!$B$14))^(1/2))/2</f>
        <v>0.978336177398381</v>
      </c>
      <c r="F105" s="15">
        <f>(-Utente!$B$13-(Utente!$B$13^2-4*(Lavoro!D105^2+Lavoro!D105*Utente!$B$12+Utente!$B$14))^(1/2))/2</f>
        <v>-4.978336177398381</v>
      </c>
      <c r="G105" s="15"/>
      <c r="H105" s="15">
        <f t="shared" si="1"/>
        <v>0.37188000000000154</v>
      </c>
      <c r="I105" s="15" t="e">
        <f>Utente!$C$21*Lavoro!H105+Utente!$F$21</f>
        <v>#VALUE!</v>
      </c>
      <c r="J105" s="15">
        <f>IF($B$26=0,Utente!$B$7,J104+$Z$52)</f>
        <v>0.37188000000000154</v>
      </c>
      <c r="K105" s="15" t="e">
        <f>IF($B$26=0,K104+$Z$52,Utente!$C$24*Lavoro!J105+Utente!$F$24)</f>
        <v>#VALUE!</v>
      </c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2:43" ht="12.75">
      <c r="B106" s="15"/>
      <c r="C106" s="15"/>
      <c r="D106" s="15">
        <f t="shared" si="0"/>
        <v>0.4198599999999978</v>
      </c>
      <c r="E106" s="15">
        <f>(-Utente!$B$13+(Utente!$B$13^2-4*(Lavoro!D106^2+Lavoro!D106*Utente!$B$12+Utente!$B$14))^(1/2))/2</f>
        <v>0.9704743022621827</v>
      </c>
      <c r="F106" s="15">
        <f>(-Utente!$B$13-(Utente!$B$13^2-4*(Lavoro!D106^2+Lavoro!D106*Utente!$B$12+Utente!$B$14))^(1/2))/2</f>
        <v>-4.970474302262183</v>
      </c>
      <c r="G106" s="15"/>
      <c r="H106" s="15">
        <f t="shared" si="1"/>
        <v>0.4338600000000016</v>
      </c>
      <c r="I106" s="15" t="e">
        <f>Utente!$C$21*Lavoro!H106+Utente!$F$21</f>
        <v>#VALUE!</v>
      </c>
      <c r="J106" s="15">
        <f>IF($B$26=0,Utente!$B$7,J105+$Z$52)</f>
        <v>0.4338600000000016</v>
      </c>
      <c r="K106" s="15" t="e">
        <f>IF($B$26=0,K105+$Z$52,Utente!$C$24*Lavoro!J106+Utente!$F$24)</f>
        <v>#VALUE!</v>
      </c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2:43" ht="12.75">
      <c r="B107" s="15"/>
      <c r="C107" s="15"/>
      <c r="D107" s="15">
        <f t="shared" si="0"/>
        <v>0.4798399999999978</v>
      </c>
      <c r="E107" s="15">
        <f>(-Utente!$B$13+(Utente!$B$13^2-4*(Lavoro!D107^2+Lavoro!D107*Utente!$B$12+Utente!$B$14))^(1/2))/2</f>
        <v>0.9613769726936154</v>
      </c>
      <c r="F107" s="15">
        <f>(-Utente!$B$13-(Utente!$B$13^2-4*(Lavoro!D107^2+Lavoro!D107*Utente!$B$12+Utente!$B$14))^(1/2))/2</f>
        <v>-4.961376972693616</v>
      </c>
      <c r="G107" s="15"/>
      <c r="H107" s="15">
        <f t="shared" si="1"/>
        <v>0.4958400000000016</v>
      </c>
      <c r="I107" s="15" t="e">
        <f>Utente!$C$21*Lavoro!H107+Utente!$F$21</f>
        <v>#VALUE!</v>
      </c>
      <c r="J107" s="15">
        <f>IF($B$26=0,Utente!$B$7,J106+$Z$52)</f>
        <v>0.4958400000000016</v>
      </c>
      <c r="K107" s="15" t="e">
        <f>IF($B$26=0,K106+$Z$52,Utente!$C$24*Lavoro!J107+Utente!$F$24)</f>
        <v>#VALUE!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2:43" ht="12.75">
      <c r="B108" s="15"/>
      <c r="C108" s="15"/>
      <c r="D108" s="15">
        <f t="shared" si="0"/>
        <v>0.5398199999999979</v>
      </c>
      <c r="E108" s="15">
        <f>(-Utente!$B$13+(Utente!$B$13^2-4*(Lavoro!D108^2+Lavoro!D108*Utente!$B$12+Utente!$B$14))^(1/2))/2</f>
        <v>0.9510327628814972</v>
      </c>
      <c r="F108" s="15">
        <f>(-Utente!$B$13-(Utente!$B$13^2-4*(Lavoro!D108^2+Lavoro!D108*Utente!$B$12+Utente!$B$14))^(1/2))/2</f>
        <v>-4.951032762881497</v>
      </c>
      <c r="G108" s="15"/>
      <c r="H108" s="15">
        <f t="shared" si="1"/>
        <v>0.5578200000000016</v>
      </c>
      <c r="I108" s="15" t="e">
        <f>Utente!$C$21*Lavoro!H108+Utente!$F$21</f>
        <v>#VALUE!</v>
      </c>
      <c r="J108" s="15">
        <f>IF($B$26=0,Utente!$B$7,J107+$Z$52)</f>
        <v>0.5578200000000016</v>
      </c>
      <c r="K108" s="15" t="e">
        <f>IF($B$26=0,K107+$Z$52,Utente!$C$24*Lavoro!J108+Utente!$F$24)</f>
        <v>#VALUE!</v>
      </c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2:43" ht="12.75">
      <c r="B109" s="15"/>
      <c r="C109" s="15"/>
      <c r="D109" s="15">
        <f t="shared" si="0"/>
        <v>0.5997999999999979</v>
      </c>
      <c r="E109" s="15">
        <f>(-Utente!$B$13+(Utente!$B$13^2-4*(Lavoro!D109^2+Lavoro!D109*Utente!$B$12+Utente!$B$14))^(1/2))/2</f>
        <v>0.9394285090813148</v>
      </c>
      <c r="F109" s="15">
        <f>(-Utente!$B$13-(Utente!$B$13^2-4*(Lavoro!D109^2+Lavoro!D109*Utente!$B$12+Utente!$B$14))^(1/2))/2</f>
        <v>-4.939428509081315</v>
      </c>
      <c r="G109" s="15"/>
      <c r="H109" s="15">
        <f t="shared" si="1"/>
        <v>0.6198000000000017</v>
      </c>
      <c r="I109" s="15" t="e">
        <f>Utente!$C$21*Lavoro!H109+Utente!$F$21</f>
        <v>#VALUE!</v>
      </c>
      <c r="J109" s="15">
        <f>IF($B$26=0,Utente!$B$7,J108+$Z$52)</f>
        <v>0.6198000000000017</v>
      </c>
      <c r="K109" s="15" t="e">
        <f>IF($B$26=0,K108+$Z$52,Utente!$C$24*Lavoro!J109+Utente!$F$24)</f>
        <v>#VALUE!</v>
      </c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2:43" ht="12.75">
      <c r="B110" s="15"/>
      <c r="C110" s="15"/>
      <c r="D110" s="15">
        <f t="shared" si="0"/>
        <v>0.6597799999999979</v>
      </c>
      <c r="E110" s="15">
        <f>(-Utente!$B$13+(Utente!$B$13^2-4*(Lavoro!D110^2+Lavoro!D110*Utente!$B$12+Utente!$B$14))^(1/2))/2</f>
        <v>0.926549222480292</v>
      </c>
      <c r="F110" s="15">
        <f>(-Utente!$B$13-(Utente!$B$13^2-4*(Lavoro!D110^2+Lavoro!D110*Utente!$B$12+Utente!$B$14))^(1/2))/2</f>
        <v>-4.926549222480292</v>
      </c>
      <c r="G110" s="15"/>
      <c r="H110" s="15">
        <f t="shared" si="1"/>
        <v>0.6817800000000017</v>
      </c>
      <c r="I110" s="15" t="e">
        <f>Utente!$C$21*Lavoro!H110+Utente!$F$21</f>
        <v>#VALUE!</v>
      </c>
      <c r="J110" s="15">
        <f>IF($B$26=0,Utente!$B$7,J109+$Z$52)</f>
        <v>0.6817800000000017</v>
      </c>
      <c r="K110" s="15" t="e">
        <f>IF($B$26=0,K109+$Z$52,Utente!$C$24*Lavoro!J110+Utente!$F$24)</f>
        <v>#VALUE!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2:43" ht="12.75">
      <c r="B111" s="15"/>
      <c r="C111" s="15"/>
      <c r="D111" s="15">
        <f t="shared" si="0"/>
        <v>0.719759999999998</v>
      </c>
      <c r="E111" s="15">
        <f>(-Utente!$B$13+(Utente!$B$13^2-4*(Lavoro!D111^2+Lavoro!D111*Utente!$B$12+Utente!$B$14))^(1/2))/2</f>
        <v>0.9123779875558737</v>
      </c>
      <c r="F111" s="15">
        <f>(-Utente!$B$13-(Utente!$B$13^2-4*(Lavoro!D111^2+Lavoro!D111*Utente!$B$12+Utente!$B$14))^(1/2))/2</f>
        <v>-4.912377987555874</v>
      </c>
      <c r="G111" s="15"/>
      <c r="H111" s="15">
        <f t="shared" si="1"/>
        <v>0.7437600000000018</v>
      </c>
      <c r="I111" s="15" t="e">
        <f>Utente!$C$21*Lavoro!H111+Utente!$F$21</f>
        <v>#VALUE!</v>
      </c>
      <c r="J111" s="15">
        <f>IF($B$26=0,Utente!$B$7,J110+$Z$52)</f>
        <v>0.7437600000000018</v>
      </c>
      <c r="K111" s="15" t="e">
        <f>IF($B$26=0,K110+$Z$52,Utente!$C$24*Lavoro!J111+Utente!$F$24)</f>
        <v>#VALUE!</v>
      </c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2:43" ht="12.75">
      <c r="B112" s="15"/>
      <c r="C112" s="15"/>
      <c r="D112" s="15">
        <f t="shared" si="0"/>
        <v>0.779739999999998</v>
      </c>
      <c r="E112" s="15">
        <f>(-Utente!$B$13+(Utente!$B$13^2-4*(Lavoro!D112^2+Lavoro!D112*Utente!$B$12+Utente!$B$14))^(1/2))/2</f>
        <v>0.8968958442443182</v>
      </c>
      <c r="F112" s="15">
        <f>(-Utente!$B$13-(Utente!$B$13^2-4*(Lavoro!D112^2+Lavoro!D112*Utente!$B$12+Utente!$B$14))^(1/2))/2</f>
        <v>-4.896895844244318</v>
      </c>
      <c r="G112" s="15"/>
      <c r="H112" s="15">
        <f t="shared" si="1"/>
        <v>0.8057400000000018</v>
      </c>
      <c r="I112" s="15" t="e">
        <f>Utente!$C$21*Lavoro!H112+Utente!$F$21</f>
        <v>#VALUE!</v>
      </c>
      <c r="J112" s="15">
        <f>IF($B$26=0,Utente!$B$7,J111+$Z$52)</f>
        <v>0.8057400000000018</v>
      </c>
      <c r="K112" s="15" t="e">
        <f>IF($B$26=0,K111+$Z$52,Utente!$C$24*Lavoro!J112+Utente!$F$24)</f>
        <v>#VALUE!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2:43" ht="12.75">
      <c r="B113" s="15"/>
      <c r="C113" s="15"/>
      <c r="D113" s="15">
        <f t="shared" si="0"/>
        <v>0.839719999999998</v>
      </c>
      <c r="E113" s="15">
        <f>(-Utente!$B$13+(Utente!$B$13^2-4*(Lavoro!D113^2+Lavoro!D113*Utente!$B$12+Utente!$B$14))^(1/2))/2</f>
        <v>0.880081651898085</v>
      </c>
      <c r="F113" s="15">
        <f>(-Utente!$B$13-(Utente!$B$13^2-4*(Lavoro!D113^2+Lavoro!D113*Utente!$B$12+Utente!$B$14))^(1/2))/2</f>
        <v>-4.8800816518980845</v>
      </c>
      <c r="G113" s="15"/>
      <c r="H113" s="15">
        <f t="shared" si="1"/>
        <v>0.8677200000000018</v>
      </c>
      <c r="I113" s="15" t="e">
        <f>Utente!$C$21*Lavoro!H113+Utente!$F$21</f>
        <v>#VALUE!</v>
      </c>
      <c r="J113" s="15">
        <f>IF($B$26=0,Utente!$B$7,J112+$Z$52)</f>
        <v>0.8677200000000018</v>
      </c>
      <c r="K113" s="15" t="e">
        <f>IF($B$26=0,K112+$Z$52,Utente!$C$24*Lavoro!J113+Utente!$F$24)</f>
        <v>#VALUE!</v>
      </c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2:43" ht="12.75">
      <c r="B114" s="15"/>
      <c r="C114" s="15"/>
      <c r="D114" s="15">
        <f t="shared" si="0"/>
        <v>0.8996999999999981</v>
      </c>
      <c r="E114" s="15">
        <f>(-Utente!$B$13+(Utente!$B$13^2-4*(Lavoro!D114^2+Lavoro!D114*Utente!$B$12+Utente!$B$14))^(1/2))/2</f>
        <v>0.8619119326072919</v>
      </c>
      <c r="F114" s="15">
        <f>(-Utente!$B$13-(Utente!$B$13^2-4*(Lavoro!D114^2+Lavoro!D114*Utente!$B$12+Utente!$B$14))^(1/2))/2</f>
        <v>-4.861911932607292</v>
      </c>
      <c r="G114" s="15"/>
      <c r="H114" s="15">
        <f t="shared" si="1"/>
        <v>0.9297000000000019</v>
      </c>
      <c r="I114" s="15" t="e">
        <f>Utente!$C$21*Lavoro!H114+Utente!$F$21</f>
        <v>#VALUE!</v>
      </c>
      <c r="J114" s="15">
        <f>IF($B$26=0,Utente!$B$7,J113+$Z$52)</f>
        <v>0.9297000000000019</v>
      </c>
      <c r="K114" s="15" t="e">
        <f>IF($B$26=0,K113+$Z$52,Utente!$C$24*Lavoro!J114+Utente!$F$24)</f>
        <v>#VALUE!</v>
      </c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2:43" ht="12.75">
      <c r="B115" s="15"/>
      <c r="C115" s="15"/>
      <c r="D115" s="15">
        <f aca="true" t="shared" si="2" ref="D115:D149">D114+$AE$45</f>
        <v>0.9596799999999981</v>
      </c>
      <c r="E115" s="15">
        <f>(-Utente!$B$13+(Utente!$B$13^2-4*(Lavoro!D115^2+Lavoro!D115*Utente!$B$12+Utente!$B$14))^(1/2))/2</f>
        <v>0.8423606909750219</v>
      </c>
      <c r="F115" s="15">
        <f>(-Utente!$B$13-(Utente!$B$13^2-4*(Lavoro!D115^2+Lavoro!D115*Utente!$B$12+Utente!$B$14))^(1/2))/2</f>
        <v>-4.842360690975022</v>
      </c>
      <c r="G115" s="15"/>
      <c r="H115" s="15">
        <f aca="true" t="shared" si="3" ref="H115:H149">H114+$Z$52</f>
        <v>0.9916800000000019</v>
      </c>
      <c r="I115" s="15" t="e">
        <f>Utente!$C$21*Lavoro!H115+Utente!$F$21</f>
        <v>#VALUE!</v>
      </c>
      <c r="J115" s="15">
        <f>IF($B$26=0,Utente!$B$7,J114+$Z$52)</f>
        <v>0.9916800000000019</v>
      </c>
      <c r="K115" s="15" t="e">
        <f>IF($B$26=0,K114+$Z$52,Utente!$C$24*Lavoro!J115+Utente!$F$24)</f>
        <v>#VALUE!</v>
      </c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2:43" ht="12.75">
      <c r="B116" s="15"/>
      <c r="C116" s="15"/>
      <c r="D116" s="15">
        <f t="shared" si="2"/>
        <v>1.019659999999998</v>
      </c>
      <c r="E116" s="15">
        <f>(-Utente!$B$13+(Utente!$B$13^2-4*(Lavoro!D116^2+Lavoro!D116*Utente!$B$12+Utente!$B$14))^(1/2))/2</f>
        <v>0.8213992068475533</v>
      </c>
      <c r="F116" s="15">
        <f>(-Utente!$B$13-(Utente!$B$13^2-4*(Lavoro!D116^2+Lavoro!D116*Utente!$B$12+Utente!$B$14))^(1/2))/2</f>
        <v>-4.821399206847554</v>
      </c>
      <c r="G116" s="15"/>
      <c r="H116" s="15">
        <f t="shared" si="3"/>
        <v>1.0536600000000018</v>
      </c>
      <c r="I116" s="15" t="e">
        <f>Utente!$C$21*Lavoro!H116+Utente!$F$21</f>
        <v>#VALUE!</v>
      </c>
      <c r="J116" s="15">
        <f>IF($B$26=0,Utente!$B$7,J115+$Z$52)</f>
        <v>1.0536600000000018</v>
      </c>
      <c r="K116" s="15" t="e">
        <f>IF($B$26=0,K115+$Z$52,Utente!$C$24*Lavoro!J116+Utente!$F$24)</f>
        <v>#VALUE!</v>
      </c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2:43" ht="12.75">
      <c r="B117" s="15"/>
      <c r="C117" s="15"/>
      <c r="D117" s="15">
        <f t="shared" si="2"/>
        <v>1.079639999999998</v>
      </c>
      <c r="E117" s="15">
        <f>(-Utente!$B$13+(Utente!$B$13^2-4*(Lavoro!D117^2+Lavoro!D117*Utente!$B$12+Utente!$B$14))^(1/2))/2</f>
        <v>0.7989957967814107</v>
      </c>
      <c r="F117" s="15">
        <f>(-Utente!$B$13-(Utente!$B$13^2-4*(Lavoro!D117^2+Lavoro!D117*Utente!$B$12+Utente!$B$14))^(1/2))/2</f>
        <v>-4.79899579678141</v>
      </c>
      <c r="G117" s="15"/>
      <c r="H117" s="15">
        <f t="shared" si="3"/>
        <v>1.1156400000000017</v>
      </c>
      <c r="I117" s="15" t="e">
        <f>Utente!$C$21*Lavoro!H117+Utente!$F$21</f>
        <v>#VALUE!</v>
      </c>
      <c r="J117" s="15">
        <f>IF($B$26=0,Utente!$B$7,J116+$Z$52)</f>
        <v>1.1156400000000017</v>
      </c>
      <c r="K117" s="15" t="e">
        <f>IF($B$26=0,K116+$Z$52,Utente!$C$24*Lavoro!J117+Utente!$F$24)</f>
        <v>#VALUE!</v>
      </c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2:43" ht="12.75">
      <c r="B118" s="15"/>
      <c r="C118" s="15"/>
      <c r="D118" s="15">
        <f t="shared" si="2"/>
        <v>1.1396199999999979</v>
      </c>
      <c r="E118" s="15">
        <f>(-Utente!$B$13+(Utente!$B$13^2-4*(Lavoro!D118^2+Lavoro!D118*Utente!$B$12+Utente!$B$14))^(1/2))/2</f>
        <v>0.7751155391442723</v>
      </c>
      <c r="F118" s="15">
        <f>(-Utente!$B$13-(Utente!$B$13^2-4*(Lavoro!D118^2+Lavoro!D118*Utente!$B$12+Utente!$B$14))^(1/2))/2</f>
        <v>-4.775115539144272</v>
      </c>
      <c r="G118" s="15"/>
      <c r="H118" s="15">
        <f t="shared" si="3"/>
        <v>1.1776200000000017</v>
      </c>
      <c r="I118" s="15" t="e">
        <f>Utente!$C$21*Lavoro!H118+Utente!$F$21</f>
        <v>#VALUE!</v>
      </c>
      <c r="J118" s="15">
        <f>IF($B$26=0,Utente!$B$7,J117+$Z$52)</f>
        <v>1.1776200000000017</v>
      </c>
      <c r="K118" s="15" t="e">
        <f>IF($B$26=0,K117+$Z$52,Utente!$C$24*Lavoro!J118+Utente!$F$24)</f>
        <v>#VALUE!</v>
      </c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2:43" ht="12.75">
      <c r="B119" s="15"/>
      <c r="C119" s="15"/>
      <c r="D119" s="15">
        <f t="shared" si="2"/>
        <v>1.1995999999999978</v>
      </c>
      <c r="E119" s="15">
        <f>(-Utente!$B$13+(Utente!$B$13^2-4*(Lavoro!D119^2+Lavoro!D119*Utente!$B$12+Utente!$B$14))^(1/2))/2</f>
        <v>0.7497199566501322</v>
      </c>
      <c r="F119" s="15">
        <f>(-Utente!$B$13-(Utente!$B$13^2-4*(Lavoro!D119^2+Lavoro!D119*Utente!$B$12+Utente!$B$14))^(1/2))/2</f>
        <v>-4.749719956650132</v>
      </c>
      <c r="G119" s="15"/>
      <c r="H119" s="15">
        <f t="shared" si="3"/>
        <v>1.2396000000000016</v>
      </c>
      <c r="I119" s="15" t="e">
        <f>Utente!$C$21*Lavoro!H119+Utente!$F$21</f>
        <v>#VALUE!</v>
      </c>
      <c r="J119" s="15">
        <f>IF($B$26=0,Utente!$B$7,J118+$Z$52)</f>
        <v>1.2396000000000016</v>
      </c>
      <c r="K119" s="15" t="e">
        <f>IF($B$26=0,K118+$Z$52,Utente!$C$24*Lavoro!J119+Utente!$F$24)</f>
        <v>#VALUE!</v>
      </c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2:43" ht="12.75">
      <c r="B120" s="15"/>
      <c r="C120" s="15"/>
      <c r="D120" s="15">
        <f t="shared" si="2"/>
        <v>1.2595799999999977</v>
      </c>
      <c r="E120" s="15">
        <f>(-Utente!$B$13+(Utente!$B$13^2-4*(Lavoro!D120^2+Lavoro!D120*Utente!$B$12+Utente!$B$14))^(1/2))/2</f>
        <v>0.7227666487600448</v>
      </c>
      <c r="F120" s="15">
        <f>(-Utente!$B$13-(Utente!$B$13^2-4*(Lavoro!D120^2+Lavoro!D120*Utente!$B$12+Utente!$B$14))^(1/2))/2</f>
        <v>-4.722766648760045</v>
      </c>
      <c r="G120" s="15"/>
      <c r="H120" s="15">
        <f t="shared" si="3"/>
        <v>1.3015800000000015</v>
      </c>
      <c r="I120" s="15" t="e">
        <f>Utente!$C$21*Lavoro!H120+Utente!$F$21</f>
        <v>#VALUE!</v>
      </c>
      <c r="J120" s="15">
        <f>IF($B$26=0,Utente!$B$7,J119+$Z$52)</f>
        <v>1.3015800000000015</v>
      </c>
      <c r="K120" s="15" t="e">
        <f>IF($B$26=0,K119+$Z$52,Utente!$C$24*Lavoro!J120+Utente!$F$24)</f>
        <v>#VALUE!</v>
      </c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2:43" ht="12.75">
      <c r="B121" s="15"/>
      <c r="C121" s="15"/>
      <c r="D121" s="15">
        <f t="shared" si="2"/>
        <v>1.3195599999999976</v>
      </c>
      <c r="E121" s="15">
        <f>(-Utente!$B$13+(Utente!$B$13^2-4*(Lavoro!D121^2+Lavoro!D121*Utente!$B$12+Utente!$B$14))^(1/2))/2</f>
        <v>0.6942088646576767</v>
      </c>
      <c r="F121" s="15">
        <f>(-Utente!$B$13-(Utente!$B$13^2-4*(Lavoro!D121^2+Lavoro!D121*Utente!$B$12+Utente!$B$14))^(1/2))/2</f>
        <v>-4.694208864657677</v>
      </c>
      <c r="G121" s="15"/>
      <c r="H121" s="15">
        <f t="shared" si="3"/>
        <v>1.3635600000000014</v>
      </c>
      <c r="I121" s="15" t="e">
        <f>Utente!$C$21*Lavoro!H121+Utente!$F$21</f>
        <v>#VALUE!</v>
      </c>
      <c r="J121" s="15">
        <f>IF($B$26=0,Utente!$B$7,J120+$Z$52)</f>
        <v>1.3635600000000014</v>
      </c>
      <c r="K121" s="15" t="e">
        <f>IF($B$26=0,K120+$Z$52,Utente!$C$24*Lavoro!J121+Utente!$F$24)</f>
        <v>#VALUE!</v>
      </c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2:43" ht="12.75">
      <c r="B122" s="15"/>
      <c r="C122" s="15"/>
      <c r="D122" s="15">
        <f t="shared" si="2"/>
        <v>1.3795399999999975</v>
      </c>
      <c r="E122" s="15">
        <f>(-Utente!$B$13+(Utente!$B$13^2-4*(Lavoro!D122^2+Lavoro!D122*Utente!$B$12+Utente!$B$14))^(1/2))/2</f>
        <v>0.6639950053256496</v>
      </c>
      <c r="F122" s="15">
        <f>(-Utente!$B$13-(Utente!$B$13^2-4*(Lavoro!D122^2+Lavoro!D122*Utente!$B$12+Utente!$B$14))^(1/2))/2</f>
        <v>-4.663995005325649</v>
      </c>
      <c r="G122" s="15"/>
      <c r="H122" s="15">
        <f t="shared" si="3"/>
        <v>1.4255400000000014</v>
      </c>
      <c r="I122" s="15" t="e">
        <f>Utente!$C$21*Lavoro!H122+Utente!$F$21</f>
        <v>#VALUE!</v>
      </c>
      <c r="J122" s="15">
        <f>IF($B$26=0,Utente!$B$7,J121+$Z$52)</f>
        <v>1.4255400000000014</v>
      </c>
      <c r="K122" s="15" t="e">
        <f>IF($B$26=0,K121+$Z$52,Utente!$C$24*Lavoro!J122+Utente!$F$24)</f>
        <v>#VALUE!</v>
      </c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2:43" ht="12.75">
      <c r="B123" s="15"/>
      <c r="C123" s="15"/>
      <c r="D123" s="15">
        <f t="shared" si="2"/>
        <v>1.4395199999999975</v>
      </c>
      <c r="E123" s="15">
        <f>(-Utente!$B$13+(Utente!$B$13^2-4*(Lavoro!D123^2+Lavoro!D123*Utente!$B$12+Utente!$B$14))^(1/2))/2</f>
        <v>0.6320680404579222</v>
      </c>
      <c r="F123" s="15">
        <f>(-Utente!$B$13-(Utente!$B$13^2-4*(Lavoro!D123^2+Lavoro!D123*Utente!$B$12+Utente!$B$14))^(1/2))/2</f>
        <v>-4.632068040457922</v>
      </c>
      <c r="G123" s="15"/>
      <c r="H123" s="15">
        <f t="shared" si="3"/>
        <v>1.4875200000000013</v>
      </c>
      <c r="I123" s="15" t="e">
        <f>Utente!$C$21*Lavoro!H123+Utente!$F$21</f>
        <v>#VALUE!</v>
      </c>
      <c r="J123" s="15">
        <f>IF($B$26=0,Utente!$B$7,J122+$Z$52)</f>
        <v>1.4875200000000013</v>
      </c>
      <c r="K123" s="15" t="e">
        <f>IF($B$26=0,K122+$Z$52,Utente!$C$24*Lavoro!J123+Utente!$F$24)</f>
        <v>#VALUE!</v>
      </c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2:43" ht="12.75">
      <c r="B124" s="15"/>
      <c r="C124" s="15"/>
      <c r="D124" s="15">
        <f t="shared" si="2"/>
        <v>1.4994999999999974</v>
      </c>
      <c r="E124" s="15">
        <f>(-Utente!$B$13+(Utente!$B$13^2-4*(Lavoro!D124^2+Lavoro!D124*Utente!$B$12+Utente!$B$14))^(1/2))/2</f>
        <v>0.5983648223450087</v>
      </c>
      <c r="F124" s="15">
        <f>(-Utente!$B$13-(Utente!$B$13^2-4*(Lavoro!D124^2+Lavoro!D124*Utente!$B$12+Utente!$B$14))^(1/2))/2</f>
        <v>-4.598364822345008</v>
      </c>
      <c r="G124" s="15"/>
      <c r="H124" s="15">
        <f t="shared" si="3"/>
        <v>1.5495000000000012</v>
      </c>
      <c r="I124" s="15" t="e">
        <f>Utente!$C$21*Lavoro!H124+Utente!$F$21</f>
        <v>#VALUE!</v>
      </c>
      <c r="J124" s="15">
        <f>IF($B$26=0,Utente!$B$7,J123+$Z$52)</f>
        <v>1.5495000000000012</v>
      </c>
      <c r="K124" s="15" t="e">
        <f>IF($B$26=0,K123+$Z$52,Utente!$C$24*Lavoro!J124+Utente!$F$24)</f>
        <v>#VALUE!</v>
      </c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2:43" ht="12.75">
      <c r="B125" s="15"/>
      <c r="C125" s="15"/>
      <c r="D125" s="15">
        <f t="shared" si="2"/>
        <v>1.5594799999999973</v>
      </c>
      <c r="E125" s="15">
        <f>(-Utente!$B$13+(Utente!$B$13^2-4*(Lavoro!D125^2+Lavoro!D125*Utente!$B$12+Utente!$B$14))^(1/2))/2</f>
        <v>0.5628152741857941</v>
      </c>
      <c r="F125" s="15">
        <f>(-Utente!$B$13-(Utente!$B$13^2-4*(Lavoro!D125^2+Lavoro!D125*Utente!$B$12+Utente!$B$14))^(1/2))/2</f>
        <v>-4.562815274185795</v>
      </c>
      <c r="G125" s="15"/>
      <c r="H125" s="15">
        <f t="shared" si="3"/>
        <v>1.6114800000000011</v>
      </c>
      <c r="I125" s="15" t="e">
        <f>Utente!$C$21*Lavoro!H125+Utente!$F$21</f>
        <v>#VALUE!</v>
      </c>
      <c r="J125" s="15">
        <f>IF($B$26=0,Utente!$B$7,J124+$Z$52)</f>
        <v>1.6114800000000011</v>
      </c>
      <c r="K125" s="15" t="e">
        <f>IF($B$26=0,K124+$Z$52,Utente!$C$24*Lavoro!J125+Utente!$F$24)</f>
        <v>#VALUE!</v>
      </c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2:43" ht="12.75">
      <c r="B126" s="15"/>
      <c r="C126" s="15"/>
      <c r="D126" s="15">
        <f t="shared" si="2"/>
        <v>1.6194599999999972</v>
      </c>
      <c r="E126" s="15">
        <f>(-Utente!$B$13+(Utente!$B$13^2-4*(Lavoro!D126^2+Lavoro!D126*Utente!$B$12+Utente!$B$14))^(1/2))/2</f>
        <v>0.5253414241246683</v>
      </c>
      <c r="F126" s="15">
        <f>(-Utente!$B$13-(Utente!$B$13^2-4*(Lavoro!D126^2+Lavoro!D126*Utente!$B$12+Utente!$B$14))^(1/2))/2</f>
        <v>-4.525341424124669</v>
      </c>
      <c r="G126" s="15"/>
      <c r="H126" s="15">
        <f t="shared" si="3"/>
        <v>1.673460000000001</v>
      </c>
      <c r="I126" s="15" t="e">
        <f>Utente!$C$21*Lavoro!H126+Utente!$F$21</f>
        <v>#VALUE!</v>
      </c>
      <c r="J126" s="15">
        <f>IF($B$26=0,Utente!$B$7,J125+$Z$52)</f>
        <v>1.673460000000001</v>
      </c>
      <c r="K126" s="15" t="e">
        <f>IF($B$26=0,K125+$Z$52,Utente!$C$24*Lavoro!J126+Utente!$F$24)</f>
        <v>#VALUE!</v>
      </c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2:43" ht="12.75">
      <c r="B127" s="15"/>
      <c r="C127" s="15"/>
      <c r="D127" s="15">
        <f t="shared" si="2"/>
        <v>1.6794399999999972</v>
      </c>
      <c r="E127" s="15">
        <f>(-Utente!$B$13+(Utente!$B$13^2-4*(Lavoro!D127^2+Lavoro!D127*Utente!$B$12+Utente!$B$14))^(1/2))/2</f>
        <v>0.4858562481366473</v>
      </c>
      <c r="F127" s="15">
        <f>(-Utente!$B$13-(Utente!$B$13^2-4*(Lavoro!D127^2+Lavoro!D127*Utente!$B$12+Utente!$B$14))^(1/2))/2</f>
        <v>-4.485856248136647</v>
      </c>
      <c r="G127" s="15"/>
      <c r="H127" s="15">
        <f t="shared" si="3"/>
        <v>1.735440000000001</v>
      </c>
      <c r="I127" s="15" t="e">
        <f>Utente!$C$21*Lavoro!H127+Utente!$F$21</f>
        <v>#VALUE!</v>
      </c>
      <c r="J127" s="15">
        <f>IF($B$26=0,Utente!$B$7,J126+$Z$52)</f>
        <v>1.735440000000001</v>
      </c>
      <c r="K127" s="15" t="e">
        <f>IF($B$26=0,K126+$Z$52,Utente!$C$24*Lavoro!J127+Utente!$F$24)</f>
        <v>#VALUE!</v>
      </c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2:43" ht="12.75">
      <c r="B128" s="15"/>
      <c r="C128" s="15"/>
      <c r="D128" s="15">
        <f t="shared" si="2"/>
        <v>1.739419999999997</v>
      </c>
      <c r="E128" s="15">
        <f>(-Utente!$B$13+(Utente!$B$13^2-4*(Lavoro!D128^2+Lavoro!D128*Utente!$B$12+Utente!$B$14))^(1/2))/2</f>
        <v>0.44426227389779305</v>
      </c>
      <c r="F128" s="15">
        <f>(-Utente!$B$13-(Utente!$B$13^2-4*(Lavoro!D128^2+Lavoro!D128*Utente!$B$12+Utente!$B$14))^(1/2))/2</f>
        <v>-4.4442622738977935</v>
      </c>
      <c r="G128" s="15"/>
      <c r="H128" s="15">
        <f t="shared" si="3"/>
        <v>1.797420000000001</v>
      </c>
      <c r="I128" s="15" t="e">
        <f>Utente!$C$21*Lavoro!H128+Utente!$F$21</f>
        <v>#VALUE!</v>
      </c>
      <c r="J128" s="15">
        <f>IF($B$26=0,Utente!$B$7,J127+$Z$52)</f>
        <v>1.797420000000001</v>
      </c>
      <c r="K128" s="15" t="e">
        <f>IF($B$26=0,K127+$Z$52,Utente!$C$24*Lavoro!J128+Utente!$F$24)</f>
        <v>#VALUE!</v>
      </c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2:43" ht="12.75">
      <c r="B129" s="15"/>
      <c r="C129" s="15"/>
      <c r="D129" s="15">
        <f t="shared" si="2"/>
        <v>1.799399999999997</v>
      </c>
      <c r="E129" s="15">
        <f>(-Utente!$B$13+(Utente!$B$13^2-4*(Lavoro!D129^2+Lavoro!D129*Utente!$B$12+Utente!$B$14))^(1/2))/2</f>
        <v>0.4004498828344678</v>
      </c>
      <c r="F129" s="15">
        <f>(-Utente!$B$13-(Utente!$B$13^2-4*(Lavoro!D129^2+Lavoro!D129*Utente!$B$12+Utente!$B$14))^(1/2))/2</f>
        <v>-4.400449882834468</v>
      </c>
      <c r="G129" s="15"/>
      <c r="H129" s="15">
        <f t="shared" si="3"/>
        <v>1.8594000000000008</v>
      </c>
      <c r="I129" s="15" t="e">
        <f>Utente!$C$21*Lavoro!H129+Utente!$F$21</f>
        <v>#VALUE!</v>
      </c>
      <c r="J129" s="15">
        <f>IF($B$26=0,Utente!$B$7,J128+$Z$52)</f>
        <v>1.8594000000000008</v>
      </c>
      <c r="K129" s="15" t="e">
        <f>IF($B$26=0,K128+$Z$52,Utente!$C$24*Lavoro!J129+Utente!$F$24)</f>
        <v>#VALUE!</v>
      </c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2:43" ht="12.75">
      <c r="B130" s="15"/>
      <c r="C130" s="15"/>
      <c r="D130" s="15">
        <f t="shared" si="2"/>
        <v>1.859379999999997</v>
      </c>
      <c r="E130" s="15">
        <f>(-Utente!$B$13+(Utente!$B$13^2-4*(Lavoro!D130^2+Lavoro!D130*Utente!$B$12+Utente!$B$14))^(1/2))/2</f>
        <v>0.3542952269416024</v>
      </c>
      <c r="F130" s="15">
        <f>(-Utente!$B$13-(Utente!$B$13^2-4*(Lavoro!D130^2+Lavoro!D130*Utente!$B$12+Utente!$B$14))^(1/2))/2</f>
        <v>-4.354295226941602</v>
      </c>
      <c r="G130" s="15"/>
      <c r="H130" s="15">
        <f t="shared" si="3"/>
        <v>1.9213800000000008</v>
      </c>
      <c r="I130" s="15" t="e">
        <f>Utente!$C$21*Lavoro!H130+Utente!$F$21</f>
        <v>#VALUE!</v>
      </c>
      <c r="J130" s="15">
        <f>IF($B$26=0,Utente!$B$7,J129+$Z$52)</f>
        <v>1.9213800000000008</v>
      </c>
      <c r="K130" s="15" t="e">
        <f>IF($B$26=0,K129+$Z$52,Utente!$C$24*Lavoro!J130+Utente!$F$24)</f>
        <v>#VALUE!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2:43" ht="12.75">
      <c r="B131" s="15"/>
      <c r="C131" s="15"/>
      <c r="D131" s="15">
        <f t="shared" si="2"/>
        <v>1.9193599999999968</v>
      </c>
      <c r="E131" s="15">
        <f>(-Utente!$B$13+(Utente!$B$13^2-4*(Lavoro!D131^2+Lavoro!D131*Utente!$B$12+Utente!$B$14))^(1/2))/2</f>
        <v>0.305657648134261</v>
      </c>
      <c r="F131" s="15">
        <f>(-Utente!$B$13-(Utente!$B$13^2-4*(Lavoro!D131^2+Lavoro!D131*Utente!$B$12+Utente!$B$14))^(1/2))/2</f>
        <v>-4.305657648134261</v>
      </c>
      <c r="G131" s="15"/>
      <c r="H131" s="15">
        <f t="shared" si="3"/>
        <v>1.9833600000000007</v>
      </c>
      <c r="I131" s="15" t="e">
        <f>Utente!$C$21*Lavoro!H131+Utente!$F$21</f>
        <v>#VALUE!</v>
      </c>
      <c r="J131" s="15">
        <f>IF($B$26=0,Utente!$B$7,J130+$Z$52)</f>
        <v>1.9833600000000007</v>
      </c>
      <c r="K131" s="15" t="e">
        <f>IF($B$26=0,K130+$Z$52,Utente!$C$24*Lavoro!J131+Utente!$F$24)</f>
        <v>#VALUE!</v>
      </c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2:43" ht="12.75">
      <c r="B132" s="15"/>
      <c r="C132" s="15"/>
      <c r="D132" s="15">
        <f t="shared" si="2"/>
        <v>1.9793399999999968</v>
      </c>
      <c r="E132" s="15">
        <f>(-Utente!$B$13+(Utente!$B$13^2-4*(Lavoro!D132^2+Lavoro!D132*Utente!$B$12+Utente!$B$14))^(1/2))/2</f>
        <v>0.25437644691387185</v>
      </c>
      <c r="F132" s="15">
        <f>(-Utente!$B$13-(Utente!$B$13^2-4*(Lavoro!D132^2+Lavoro!D132*Utente!$B$12+Utente!$B$14))^(1/2))/2</f>
        <v>-4.254376446913872</v>
      </c>
      <c r="G132" s="15"/>
      <c r="H132" s="15">
        <f t="shared" si="3"/>
        <v>2.045340000000001</v>
      </c>
      <c r="I132" s="15" t="e">
        <f>Utente!$C$21*Lavoro!H132+Utente!$F$21</f>
        <v>#VALUE!</v>
      </c>
      <c r="J132" s="15">
        <f>IF($B$26=0,Utente!$B$7,J131+$Z$52)</f>
        <v>2.045340000000001</v>
      </c>
      <c r="K132" s="15" t="e">
        <f>IF($B$26=0,K131+$Z$52,Utente!$C$24*Lavoro!J132+Utente!$F$24)</f>
        <v>#VALUE!</v>
      </c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2:43" ht="12.75">
      <c r="B133" s="15"/>
      <c r="C133" s="15"/>
      <c r="D133" s="15">
        <f t="shared" si="2"/>
        <v>2.039319999999997</v>
      </c>
      <c r="E133" s="15">
        <f>(-Utente!$B$13+(Utente!$B$13^2-4*(Lavoro!D133^2+Lavoro!D133*Utente!$B$12+Utente!$B$14))^(1/2))/2</f>
        <v>0.20026678782369745</v>
      </c>
      <c r="F133" s="15">
        <f>(-Utente!$B$13-(Utente!$B$13^2-4*(Lavoro!D133^2+Lavoro!D133*Utente!$B$12+Utente!$B$14))^(1/2))/2</f>
        <v>-4.200266787823697</v>
      </c>
      <c r="G133" s="15"/>
      <c r="H133" s="15">
        <f t="shared" si="3"/>
        <v>2.107320000000001</v>
      </c>
      <c r="I133" s="15" t="e">
        <f>Utente!$C$21*Lavoro!H133+Utente!$F$21</f>
        <v>#VALUE!</v>
      </c>
      <c r="J133" s="15">
        <f>IF($B$26=0,Utente!$B$7,J132+$Z$52)</f>
        <v>2.107320000000001</v>
      </c>
      <c r="K133" s="15" t="e">
        <f>IF($B$26=0,K132+$Z$52,Utente!$C$24*Lavoro!J133+Utente!$F$24)</f>
        <v>#VALUE!</v>
      </c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</row>
    <row r="134" spans="2:43" ht="12.75">
      <c r="B134" s="15"/>
      <c r="C134" s="15"/>
      <c r="D134" s="15">
        <f t="shared" si="2"/>
        <v>2.099299999999997</v>
      </c>
      <c r="E134" s="15">
        <f>(-Utente!$B$13+(Utente!$B$13^2-4*(Lavoro!D134^2+Lavoro!D134*Utente!$B$12+Utente!$B$14))^(1/2))/2</f>
        <v>0.14311444164795217</v>
      </c>
      <c r="F134" s="15">
        <f>(-Utente!$B$13-(Utente!$B$13^2-4*(Lavoro!D134^2+Lavoro!D134*Utente!$B$12+Utente!$B$14))^(1/2))/2</f>
        <v>-4.143114441647953</v>
      </c>
      <c r="G134" s="15"/>
      <c r="H134" s="15">
        <f t="shared" si="3"/>
        <v>2.169300000000001</v>
      </c>
      <c r="I134" s="15" t="e">
        <f>Utente!$C$21*Lavoro!H134+Utente!$F$21</f>
        <v>#VALUE!</v>
      </c>
      <c r="J134" s="15">
        <f>IF($B$26=0,Utente!$B$7,J133+$Z$52)</f>
        <v>2.169300000000001</v>
      </c>
      <c r="K134" s="15" t="e">
        <f>IF($B$26=0,K133+$Z$52,Utente!$C$24*Lavoro!J134+Utente!$F$24)</f>
        <v>#VALUE!</v>
      </c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</row>
    <row r="135" spans="2:43" ht="12.75">
      <c r="B135" s="15"/>
      <c r="C135" s="15"/>
      <c r="D135" s="15">
        <f t="shared" si="2"/>
        <v>2.1592799999999968</v>
      </c>
      <c r="E135" s="15">
        <f>(-Utente!$B$13+(Utente!$B$13^2-4*(Lavoro!D135^2+Lavoro!D135*Utente!$B$12+Utente!$B$14))^(1/2))/2</f>
        <v>0.08266893230777672</v>
      </c>
      <c r="F135" s="15">
        <f>(-Utente!$B$13-(Utente!$B$13^2-4*(Lavoro!D135^2+Lavoro!D135*Utente!$B$12+Utente!$B$14))^(1/2))/2</f>
        <v>-4.082668932307777</v>
      </c>
      <c r="G135" s="15"/>
      <c r="H135" s="15">
        <f t="shared" si="3"/>
        <v>2.2312800000000013</v>
      </c>
      <c r="I135" s="15" t="e">
        <f>Utente!$C$21*Lavoro!H135+Utente!$F$21</f>
        <v>#VALUE!</v>
      </c>
      <c r="J135" s="15">
        <f>IF($B$26=0,Utente!$B$7,J134+$Z$52)</f>
        <v>2.2312800000000013</v>
      </c>
      <c r="K135" s="15" t="e">
        <f>IF($B$26=0,K134+$Z$52,Utente!$C$24*Lavoro!J135+Utente!$F$24)</f>
        <v>#VALUE!</v>
      </c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</row>
    <row r="136" spans="2:43" ht="12.75">
      <c r="B136" s="15"/>
      <c r="C136" s="15"/>
      <c r="D136" s="15">
        <f t="shared" si="2"/>
        <v>2.2192599999999967</v>
      </c>
      <c r="E136" s="15">
        <f>(-Utente!$B$13+(Utente!$B$13^2-4*(Lavoro!D136^2+Lavoro!D136*Utente!$B$12+Utente!$B$14))^(1/2))/2</f>
        <v>0.018634452395979384</v>
      </c>
      <c r="F136" s="15">
        <f>(-Utente!$B$13-(Utente!$B$13^2-4*(Lavoro!D136^2+Lavoro!D136*Utente!$B$12+Utente!$B$14))^(1/2))/2</f>
        <v>-4.018634452395979</v>
      </c>
      <c r="G136" s="15"/>
      <c r="H136" s="15">
        <f t="shared" si="3"/>
        <v>2.2932600000000014</v>
      </c>
      <c r="I136" s="15" t="e">
        <f>Utente!$C$21*Lavoro!H136+Utente!$F$21</f>
        <v>#VALUE!</v>
      </c>
      <c r="J136" s="15">
        <f>IF($B$26=0,Utente!$B$7,J135+$Z$52)</f>
        <v>2.2932600000000014</v>
      </c>
      <c r="K136" s="15" t="e">
        <f>IF($B$26=0,K135+$Z$52,Utente!$C$24*Lavoro!J136+Utente!$F$24)</f>
        <v>#VALUE!</v>
      </c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</row>
    <row r="137" spans="2:43" ht="12.75">
      <c r="B137" s="15"/>
      <c r="C137" s="15"/>
      <c r="D137" s="15">
        <f t="shared" si="2"/>
        <v>2.2792399999999966</v>
      </c>
      <c r="E137" s="15">
        <f>(-Utente!$B$13+(Utente!$B$13^2-4*(Lavoro!D137^2+Lavoro!D137*Utente!$B$12+Utente!$B$14))^(1/2))/2</f>
        <v>-0.04934241282586571</v>
      </c>
      <c r="F137" s="15">
        <f>(-Utente!$B$13-(Utente!$B$13^2-4*(Lavoro!D137^2+Lavoro!D137*Utente!$B$12+Utente!$B$14))^(1/2))/2</f>
        <v>-3.9506575871741343</v>
      </c>
      <c r="G137" s="15"/>
      <c r="H137" s="15">
        <f t="shared" si="3"/>
        <v>2.3552400000000016</v>
      </c>
      <c r="I137" s="15" t="e">
        <f>Utente!$C$21*Lavoro!H137+Utente!$F$21</f>
        <v>#VALUE!</v>
      </c>
      <c r="J137" s="15">
        <f>IF($B$26=0,Utente!$B$7,J136+$Z$52)</f>
        <v>2.3552400000000016</v>
      </c>
      <c r="K137" s="15" t="e">
        <f>IF($B$26=0,K136+$Z$52,Utente!$C$24*Lavoro!J137+Utente!$F$24)</f>
        <v>#VALUE!</v>
      </c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</row>
    <row r="138" spans="2:43" ht="12.75">
      <c r="B138" s="15"/>
      <c r="C138" s="15"/>
      <c r="D138" s="15">
        <f t="shared" si="2"/>
        <v>2.3392199999999965</v>
      </c>
      <c r="E138" s="15">
        <f>(-Utente!$B$13+(Utente!$B$13^2-4*(Lavoro!D138^2+Lavoro!D138*Utente!$B$12+Utente!$B$14))^(1/2))/2</f>
        <v>-0.1216896444942821</v>
      </c>
      <c r="F138" s="15">
        <f>(-Utente!$B$13-(Utente!$B$13^2-4*(Lavoro!D138^2+Lavoro!D138*Utente!$B$12+Utente!$B$14))^(1/2))/2</f>
        <v>-3.878310355505718</v>
      </c>
      <c r="G138" s="15"/>
      <c r="H138" s="15">
        <f t="shared" si="3"/>
        <v>2.4172200000000017</v>
      </c>
      <c r="I138" s="15" t="e">
        <f>Utente!$C$21*Lavoro!H138+Utente!$F$21</f>
        <v>#VALUE!</v>
      </c>
      <c r="J138" s="15">
        <f>IF($B$26=0,Utente!$B$7,J137+$Z$52)</f>
        <v>2.4172200000000017</v>
      </c>
      <c r="K138" s="15" t="e">
        <f>IF($B$26=0,K137+$Z$52,Utente!$C$24*Lavoro!J138+Utente!$F$24)</f>
        <v>#VALUE!</v>
      </c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</row>
    <row r="139" spans="2:43" ht="12.75">
      <c r="B139" s="15"/>
      <c r="C139" s="15"/>
      <c r="D139" s="15">
        <f t="shared" si="2"/>
        <v>2.3991999999999964</v>
      </c>
      <c r="E139" s="15">
        <f>(-Utente!$B$13+(Utente!$B$13^2-4*(Lavoro!D139^2+Lavoro!D139*Utente!$B$12+Utente!$B$14))^(1/2))/2</f>
        <v>-0.1989338268680918</v>
      </c>
      <c r="F139" s="15">
        <f>(-Utente!$B$13-(Utente!$B$13^2-4*(Lavoro!D139^2+Lavoro!D139*Utente!$B$12+Utente!$B$14))^(1/2))/2</f>
        <v>-3.8010661731319084</v>
      </c>
      <c r="G139" s="15"/>
      <c r="H139" s="15">
        <f t="shared" si="3"/>
        <v>2.479200000000002</v>
      </c>
      <c r="I139" s="15" t="e">
        <f>Utente!$C$21*Lavoro!H139+Utente!$F$21</f>
        <v>#VALUE!</v>
      </c>
      <c r="J139" s="15">
        <f>IF($B$26=0,Utente!$B$7,J138+$Z$52)</f>
        <v>2.479200000000002</v>
      </c>
      <c r="K139" s="15" t="e">
        <f>IF($B$26=0,K138+$Z$52,Utente!$C$24*Lavoro!J139+Utente!$F$24)</f>
        <v>#VALUE!</v>
      </c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</row>
    <row r="140" spans="2:43" ht="12.75">
      <c r="B140" s="15"/>
      <c r="C140" s="15"/>
      <c r="D140" s="15">
        <f t="shared" si="2"/>
        <v>2.4591799999999964</v>
      </c>
      <c r="E140" s="15">
        <f>(-Utente!$B$13+(Utente!$B$13^2-4*(Lavoro!D140^2+Lavoro!D140*Utente!$B$12+Utente!$B$14))^(1/2))/2</f>
        <v>-0.2817352568361249</v>
      </c>
      <c r="F140" s="15">
        <f>(-Utente!$B$13-(Utente!$B$13^2-4*(Lavoro!D140^2+Lavoro!D140*Utente!$B$12+Utente!$B$14))^(1/2))/2</f>
        <v>-3.718264743163875</v>
      </c>
      <c r="G140" s="15"/>
      <c r="H140" s="15">
        <f t="shared" si="3"/>
        <v>2.541180000000002</v>
      </c>
      <c r="I140" s="15" t="e">
        <f>Utente!$C$21*Lavoro!H140+Utente!$F$21</f>
        <v>#VALUE!</v>
      </c>
      <c r="J140" s="15">
        <f>IF($B$26=0,Utente!$B$7,J139+$Z$52)</f>
        <v>2.541180000000002</v>
      </c>
      <c r="K140" s="15" t="e">
        <f>IF($B$26=0,K139+$Z$52,Utente!$C$24*Lavoro!J140+Utente!$F$24)</f>
        <v>#VALUE!</v>
      </c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</row>
    <row r="141" spans="2:43" ht="12.75">
      <c r="B141" s="15"/>
      <c r="C141" s="15"/>
      <c r="D141" s="15">
        <f t="shared" si="2"/>
        <v>2.5191599999999963</v>
      </c>
      <c r="E141" s="15">
        <f>(-Utente!$B$13+(Utente!$B$13^2-4*(Lavoro!D141^2+Lavoro!D141*Utente!$B$12+Utente!$B$14))^(1/2))/2</f>
        <v>-0.37094110161725014</v>
      </c>
      <c r="F141" s="15">
        <f>(-Utente!$B$13-(Utente!$B$13^2-4*(Lavoro!D141^2+Lavoro!D141*Utente!$B$12+Utente!$B$14))^(1/2))/2</f>
        <v>-3.62905889838275</v>
      </c>
      <c r="G141" s="15"/>
      <c r="H141" s="15">
        <f t="shared" si="3"/>
        <v>2.603160000000002</v>
      </c>
      <c r="I141" s="15" t="e">
        <f>Utente!$C$21*Lavoro!H141+Utente!$F$21</f>
        <v>#VALUE!</v>
      </c>
      <c r="J141" s="15">
        <f>IF($B$26=0,Utente!$B$7,J140+$Z$52)</f>
        <v>2.603160000000002</v>
      </c>
      <c r="K141" s="15" t="e">
        <f>IF($B$26=0,K140+$Z$52,Utente!$C$24*Lavoro!J141+Utente!$F$24)</f>
        <v>#VALUE!</v>
      </c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</row>
    <row r="142" spans="2:43" ht="12.75">
      <c r="B142" s="15"/>
      <c r="C142" s="15"/>
      <c r="D142" s="15">
        <f t="shared" si="2"/>
        <v>2.579139999999996</v>
      </c>
      <c r="E142" s="15">
        <f>(-Utente!$B$13+(Utente!$B$13^2-4*(Lavoro!D142^2+Lavoro!D142*Utente!$B$12+Utente!$B$14))^(1/2))/2</f>
        <v>-0.4676694676408686</v>
      </c>
      <c r="F142" s="15">
        <f>(-Utente!$B$13-(Utente!$B$13^2-4*(Lavoro!D142^2+Lavoro!D142*Utente!$B$12+Utente!$B$14))^(1/2))/2</f>
        <v>-3.5323305323591314</v>
      </c>
      <c r="G142" s="15"/>
      <c r="H142" s="15">
        <f t="shared" si="3"/>
        <v>2.6651400000000023</v>
      </c>
      <c r="I142" s="15" t="e">
        <f>Utente!$C$21*Lavoro!H142+Utente!$F$21</f>
        <v>#VALUE!</v>
      </c>
      <c r="J142" s="15">
        <f>IF($B$26=0,Utente!$B$7,J141+$Z$52)</f>
        <v>2.6651400000000023</v>
      </c>
      <c r="K142" s="15" t="e">
        <f>IF($B$26=0,K141+$Z$52,Utente!$C$24*Lavoro!J142+Utente!$F$24)</f>
        <v>#VALUE!</v>
      </c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</row>
    <row r="143" spans="2:43" ht="12.75">
      <c r="B143" s="15"/>
      <c r="C143" s="15"/>
      <c r="D143" s="15">
        <f t="shared" si="2"/>
        <v>2.639119999999996</v>
      </c>
      <c r="E143" s="15">
        <f>(-Utente!$B$13+(Utente!$B$13^2-4*(Lavoro!D143^2+Lavoro!D143*Utente!$B$12+Utente!$B$14))^(1/2))/2</f>
        <v>-0.5734497465563928</v>
      </c>
      <c r="F143" s="15">
        <f>(-Utente!$B$13-(Utente!$B$13^2-4*(Lavoro!D143^2+Lavoro!D143*Utente!$B$12+Utente!$B$14))^(1/2))/2</f>
        <v>-3.426550253443607</v>
      </c>
      <c r="G143" s="15"/>
      <c r="H143" s="15">
        <f t="shared" si="3"/>
        <v>2.7271200000000024</v>
      </c>
      <c r="I143" s="15" t="e">
        <f>Utente!$C$21*Lavoro!H143+Utente!$F$21</f>
        <v>#VALUE!</v>
      </c>
      <c r="J143" s="15">
        <f>IF($B$26=0,Utente!$B$7,J142+$Z$52)</f>
        <v>2.7271200000000024</v>
      </c>
      <c r="K143" s="15" t="e">
        <f>IF($B$26=0,K142+$Z$52,Utente!$C$24*Lavoro!J143+Utente!$F$24)</f>
        <v>#VALUE!</v>
      </c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</row>
    <row r="144" spans="2:43" ht="12.75">
      <c r="B144" s="15"/>
      <c r="C144" s="15"/>
      <c r="D144" s="15">
        <f t="shared" si="2"/>
        <v>2.699099999999996</v>
      </c>
      <c r="E144" s="15">
        <f>(-Utente!$B$13+(Utente!$B$13^2-4*(Lavoro!D144^2+Lavoro!D144*Utente!$B$12+Utente!$B$14))^(1/2))/2</f>
        <v>-0.6904736772404987</v>
      </c>
      <c r="F144" s="15">
        <f>(-Utente!$B$13-(Utente!$B$13^2-4*(Lavoro!D144^2+Lavoro!D144*Utente!$B$12+Utente!$B$14))^(1/2))/2</f>
        <v>-3.3095263227595013</v>
      </c>
      <c r="G144" s="15"/>
      <c r="H144" s="15">
        <f t="shared" si="3"/>
        <v>2.7891000000000026</v>
      </c>
      <c r="I144" s="15" t="e">
        <f>Utente!$C$21*Lavoro!H144+Utente!$F$21</f>
        <v>#VALUE!</v>
      </c>
      <c r="J144" s="15">
        <f>IF($B$26=0,Utente!$B$7,J143+$Z$52)</f>
        <v>2.7891000000000026</v>
      </c>
      <c r="K144" s="15" t="e">
        <f>IF($B$26=0,K143+$Z$52,Utente!$C$24*Lavoro!J144+Utente!$F$24)</f>
        <v>#VALUE!</v>
      </c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</row>
    <row r="145" spans="2:43" ht="12.75">
      <c r="B145" s="15"/>
      <c r="C145" s="15"/>
      <c r="D145" s="15">
        <f t="shared" si="2"/>
        <v>2.759079999999996</v>
      </c>
      <c r="E145" s="15">
        <f>(-Utente!$B$13+(Utente!$B$13^2-4*(Lavoro!D145^2+Lavoro!D145*Utente!$B$12+Utente!$B$14))^(1/2))/2</f>
        <v>-0.8220876290657178</v>
      </c>
      <c r="F145" s="15">
        <f>(-Utente!$B$13-(Utente!$B$13^2-4*(Lavoro!D145^2+Lavoro!D145*Utente!$B$12+Utente!$B$14))^(1/2))/2</f>
        <v>-3.1779123709342825</v>
      </c>
      <c r="G145" s="15"/>
      <c r="H145" s="15">
        <f t="shared" si="3"/>
        <v>2.8510800000000027</v>
      </c>
      <c r="I145" s="15" t="e">
        <f>Utente!$C$21*Lavoro!H145+Utente!$F$21</f>
        <v>#VALUE!</v>
      </c>
      <c r="J145" s="15">
        <f>IF($B$26=0,Utente!$B$7,J144+$Z$52)</f>
        <v>2.8510800000000027</v>
      </c>
      <c r="K145" s="15" t="e">
        <f>IF($B$26=0,K144+$Z$52,Utente!$C$24*Lavoro!J145+Utente!$F$24)</f>
        <v>#VALUE!</v>
      </c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</row>
    <row r="146" spans="2:43" ht="12.75">
      <c r="B146" s="15"/>
      <c r="C146" s="15"/>
      <c r="D146" s="15">
        <f t="shared" si="2"/>
        <v>2.819059999999996</v>
      </c>
      <c r="E146" s="15">
        <f>(-Utente!$B$13+(Utente!$B$13^2-4*(Lavoro!D146^2+Lavoro!D146*Utente!$B$12+Utente!$B$14))^(1/2))/2</f>
        <v>-0.9738904949275526</v>
      </c>
      <c r="F146" s="15">
        <f>(-Utente!$B$13-(Utente!$B$13^2-4*(Lavoro!D146^2+Lavoro!D146*Utente!$B$12+Utente!$B$14))^(1/2))/2</f>
        <v>-3.0261095050724474</v>
      </c>
      <c r="G146" s="15"/>
      <c r="H146" s="15">
        <f t="shared" si="3"/>
        <v>2.913060000000003</v>
      </c>
      <c r="I146" s="15" t="e">
        <f>Utente!$C$21*Lavoro!H146+Utente!$F$21</f>
        <v>#VALUE!</v>
      </c>
      <c r="J146" s="15">
        <f>IF($B$26=0,Utente!$B$7,J145+$Z$52)</f>
        <v>2.913060000000003</v>
      </c>
      <c r="K146" s="15" t="e">
        <f>IF($B$26=0,K145+$Z$52,Utente!$C$24*Lavoro!J146+Utente!$F$24)</f>
        <v>#VALUE!</v>
      </c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</row>
    <row r="147" spans="2:43" ht="12.75">
      <c r="B147" s="15"/>
      <c r="C147" s="15"/>
      <c r="D147" s="15">
        <f t="shared" si="2"/>
        <v>2.879039999999996</v>
      </c>
      <c r="E147" s="15">
        <f>(-Utente!$B$13+(Utente!$B$13^2-4*(Lavoro!D147^2+Lavoro!D147*Utente!$B$12+Utente!$B$14))^(1/2))/2</f>
        <v>-1.1567155412317711</v>
      </c>
      <c r="F147" s="15">
        <f>(-Utente!$B$13-(Utente!$B$13^2-4*(Lavoro!D147^2+Lavoro!D147*Utente!$B$12+Utente!$B$14))^(1/2))/2</f>
        <v>-2.843284458768229</v>
      </c>
      <c r="G147" s="15"/>
      <c r="H147" s="15">
        <f t="shared" si="3"/>
        <v>2.975040000000003</v>
      </c>
      <c r="I147" s="15" t="e">
        <f>Utente!$C$21*Lavoro!H147+Utente!$F$21</f>
        <v>#VALUE!</v>
      </c>
      <c r="J147" s="15">
        <f>IF($B$26=0,Utente!$B$7,J146+$Z$52)</f>
        <v>2.975040000000003</v>
      </c>
      <c r="K147" s="15" t="e">
        <f>IF($B$26=0,K146+$Z$52,Utente!$C$24*Lavoro!J147+Utente!$F$24)</f>
        <v>#VALUE!</v>
      </c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</row>
    <row r="148" spans="2:43" ht="12.75">
      <c r="B148" s="15"/>
      <c r="C148" s="15"/>
      <c r="D148" s="15">
        <f t="shared" si="2"/>
        <v>2.9390199999999957</v>
      </c>
      <c r="E148" s="15">
        <f>(-Utente!$B$13+(Utente!$B$13^2-4*(Lavoro!D148^2+Lavoro!D148*Utente!$B$12+Utente!$B$14))^(1/2))/2</f>
        <v>-1.3982014958476348</v>
      </c>
      <c r="F148" s="15">
        <f>(-Utente!$B$13-(Utente!$B$13^2-4*(Lavoro!D148^2+Lavoro!D148*Utente!$B$12+Utente!$B$14))^(1/2))/2</f>
        <v>-2.6017985041523652</v>
      </c>
      <c r="G148" s="15"/>
      <c r="H148" s="15">
        <f t="shared" si="3"/>
        <v>3.037020000000003</v>
      </c>
      <c r="I148" s="15" t="e">
        <f>Utente!$C$21*Lavoro!H148+Utente!$F$21</f>
        <v>#VALUE!</v>
      </c>
      <c r="J148" s="15">
        <f>IF($B$26=0,Utente!$B$7,J147+$Z$52)</f>
        <v>3.037020000000003</v>
      </c>
      <c r="K148" s="15" t="e">
        <f>IF($B$26=0,K147+$Z$52,Utente!$C$24*Lavoro!J148+Utente!$F$24)</f>
        <v>#VALUE!</v>
      </c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</row>
    <row r="149" spans="2:43" ht="12.75">
      <c r="B149" s="15"/>
      <c r="C149" s="15"/>
      <c r="D149" s="15">
        <f t="shared" si="2"/>
        <v>2.9989999999999957</v>
      </c>
      <c r="E149" s="15">
        <f>(-Utente!$B$13+(Utente!$B$13^2-4*(Lavoro!D149^2+Lavoro!D149*Utente!$B$12+Utente!$B$14))^(1/2))/2</f>
        <v>-1.922546788316908</v>
      </c>
      <c r="F149" s="15">
        <f>(-Utente!$B$13-(Utente!$B$13^2-4*(Lavoro!D149^2+Lavoro!D149*Utente!$B$12+Utente!$B$14))^(1/2))/2</f>
        <v>-2.0774532116830917</v>
      </c>
      <c r="G149" s="15"/>
      <c r="H149" s="15">
        <f t="shared" si="3"/>
        <v>3.0990000000000033</v>
      </c>
      <c r="I149" s="15" t="e">
        <f>Utente!$C$21*Lavoro!H149+Utente!$F$21</f>
        <v>#VALUE!</v>
      </c>
      <c r="J149" s="15">
        <f>IF($B$26=0,Utente!$B$7,J148+$Z$52)</f>
        <v>3.0990000000000033</v>
      </c>
      <c r="K149" s="15" t="e">
        <f>IF($B$26=0,K148+$Z$52,Utente!$C$24*Lavoro!J149+Utente!$F$24)</f>
        <v>#VALUE!</v>
      </c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</row>
    <row r="150" spans="2:11" ht="12.75"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</sheetData>
  <sheetProtection password="D029" sheet="1" objects="1" scenarios="1"/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gasparetto</dc:creator>
  <cp:keywords/>
  <dc:description/>
  <cp:lastModifiedBy>ADMIN</cp:lastModifiedBy>
  <dcterms:created xsi:type="dcterms:W3CDTF">2004-04-09T12:55:03Z</dcterms:created>
  <dcterms:modified xsi:type="dcterms:W3CDTF">2009-10-23T20:36:59Z</dcterms:modified>
  <cp:category/>
  <cp:version/>
  <cp:contentType/>
  <cp:contentStatus/>
</cp:coreProperties>
</file>