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0860" windowHeight="5415" activeTab="0"/>
  </bookViews>
  <sheets>
    <sheet name="LAVORO" sheetId="1" r:id="rId1"/>
    <sheet name="CALCOLI" sheetId="2" r:id="rId2"/>
  </sheets>
  <definedNames/>
  <calcPr fullCalcOnLoad="1"/>
</workbook>
</file>

<file path=xl/comments1.xml><?xml version="1.0" encoding="utf-8"?>
<comments xmlns="http://schemas.openxmlformats.org/spreadsheetml/2006/main">
  <authors>
    <author>Stefano Vicelli</author>
  </authors>
  <commentList>
    <comment ref="C9" authorId="0">
      <text>
        <r>
          <rPr>
            <b/>
            <sz val="8"/>
            <rFont val="Tahoma"/>
            <family val="0"/>
          </rPr>
          <t xml:space="preserve">In questo  foglio, le celle bordate a fondo giallo sono quelle di inserimento!
</t>
        </r>
      </text>
    </comment>
    <comment ref="D33" authorId="0">
      <text>
        <r>
          <rPr>
            <sz val="8"/>
            <rFont val="Tahoma"/>
            <family val="0"/>
          </rPr>
          <t xml:space="preserve">Cella di inserimento
</t>
        </r>
      </text>
    </comment>
    <comment ref="F33" authorId="0">
      <text>
        <r>
          <rPr>
            <sz val="8"/>
            <rFont val="Tahoma"/>
            <family val="0"/>
          </rPr>
          <t xml:space="preserve">L'ordinata è ricavata in automatico.
</t>
        </r>
      </text>
    </comment>
  </commentList>
</comments>
</file>

<file path=xl/sharedStrings.xml><?xml version="1.0" encoding="utf-8"?>
<sst xmlns="http://schemas.openxmlformats.org/spreadsheetml/2006/main" count="51" uniqueCount="37">
  <si>
    <t>(</t>
  </si>
  <si>
    <t>)</t>
  </si>
  <si>
    <t>punti</t>
  </si>
  <si>
    <t>passo</t>
  </si>
  <si>
    <t>x</t>
  </si>
  <si>
    <t>a =</t>
  </si>
  <si>
    <t>b =</t>
  </si>
  <si>
    <t>STUDIO DI UNA ELLISSE</t>
  </si>
  <si>
    <t>luogo geometrico , come le coordinate dei fuochi o dei vertici.</t>
  </si>
  <si>
    <t>Inserisci i termini dell'equazione :</t>
  </si>
  <si>
    <t>AREA DI LAVORO</t>
  </si>
  <si>
    <r>
      <t xml:space="preserve">In base ai due valori </t>
    </r>
    <r>
      <rPr>
        <b/>
        <i/>
        <sz val="10"/>
        <rFont val="Arial"/>
        <family val="2"/>
      </rPr>
      <t xml:space="preserve">a </t>
    </r>
    <r>
      <rPr>
        <i/>
        <sz val="10"/>
        <rFont val="Arial"/>
        <family val="2"/>
      </rPr>
      <t xml:space="preserve">e </t>
    </r>
    <r>
      <rPr>
        <b/>
        <i/>
        <sz val="10"/>
        <rFont val="Arial"/>
        <family val="2"/>
      </rPr>
      <t xml:space="preserve">b </t>
    </r>
    <r>
      <rPr>
        <i/>
        <sz val="10"/>
        <rFont val="Arial"/>
        <family val="2"/>
      </rPr>
      <t xml:space="preserve"> che sono stati forniti…</t>
    </r>
  </si>
  <si>
    <r>
      <t xml:space="preserve">Possiamo calcolare le coordinate di </t>
    </r>
    <r>
      <rPr>
        <b/>
        <i/>
        <sz val="10"/>
        <rFont val="Arial"/>
        <family val="2"/>
      </rPr>
      <t>F</t>
    </r>
    <r>
      <rPr>
        <b/>
        <i/>
        <vertAlign val="subscript"/>
        <sz val="10"/>
        <rFont val="Arial"/>
        <family val="2"/>
      </rPr>
      <t>1</t>
    </r>
    <r>
      <rPr>
        <i/>
        <sz val="10"/>
        <rFont val="Arial"/>
        <family val="2"/>
      </rPr>
      <t xml:space="preserve"> e </t>
    </r>
    <r>
      <rPr>
        <b/>
        <i/>
        <sz val="10"/>
        <rFont val="Arial"/>
        <family val="2"/>
      </rPr>
      <t>F</t>
    </r>
    <r>
      <rPr>
        <b/>
        <i/>
        <vertAlign val="subscript"/>
        <sz val="10"/>
        <rFont val="Arial"/>
        <family val="2"/>
      </rPr>
      <t>2</t>
    </r>
    <r>
      <rPr>
        <i/>
        <sz val="10"/>
        <rFont val="Arial"/>
        <family val="2"/>
      </rPr>
      <t xml:space="preserve"> :</t>
    </r>
  </si>
  <si>
    <t>Ora calcoliamo l'eccentricità :</t>
  </si>
  <si>
    <t>e =</t>
  </si>
  <si>
    <t>Estrapoliamo le coordinate dei vertici:</t>
  </si>
  <si>
    <r>
      <t>V</t>
    </r>
    <r>
      <rPr>
        <vertAlign val="subscript"/>
        <sz val="10"/>
        <color indexed="10"/>
        <rFont val="Arial"/>
        <family val="2"/>
      </rPr>
      <t>1</t>
    </r>
    <r>
      <rPr>
        <sz val="10"/>
        <color indexed="10"/>
        <rFont val="Arial"/>
        <family val="2"/>
      </rPr>
      <t>=</t>
    </r>
  </si>
  <si>
    <r>
      <t>V</t>
    </r>
    <r>
      <rPr>
        <vertAlign val="subscript"/>
        <sz val="10"/>
        <color indexed="10"/>
        <rFont val="Arial"/>
        <family val="2"/>
      </rPr>
      <t>2</t>
    </r>
    <r>
      <rPr>
        <sz val="10"/>
        <color indexed="10"/>
        <rFont val="Arial"/>
        <family val="2"/>
      </rPr>
      <t>=</t>
    </r>
  </si>
  <si>
    <r>
      <t>V</t>
    </r>
    <r>
      <rPr>
        <vertAlign val="subscript"/>
        <sz val="10"/>
        <color indexed="10"/>
        <rFont val="Arial"/>
        <family val="2"/>
      </rPr>
      <t>3</t>
    </r>
    <r>
      <rPr>
        <sz val="10"/>
        <color indexed="10"/>
        <rFont val="Arial"/>
        <family val="2"/>
      </rPr>
      <t>=</t>
    </r>
  </si>
  <si>
    <r>
      <t>V</t>
    </r>
    <r>
      <rPr>
        <vertAlign val="subscript"/>
        <sz val="10"/>
        <color indexed="10"/>
        <rFont val="Arial"/>
        <family val="2"/>
      </rPr>
      <t>4</t>
    </r>
    <r>
      <rPr>
        <sz val="10"/>
        <color indexed="10"/>
        <rFont val="Arial"/>
        <family val="2"/>
      </rPr>
      <t>=</t>
    </r>
  </si>
  <si>
    <t>AREA INTERATTIVA</t>
  </si>
  <si>
    <t>Inserisci l'ascissa del punto:</t>
  </si>
  <si>
    <t>GRAFICO DELL'ELLISSE</t>
  </si>
  <si>
    <t>c=</t>
  </si>
  <si>
    <t>Calcoliamo la costante di idstanza:</t>
  </si>
  <si>
    <t>v.f.</t>
  </si>
  <si>
    <t>v.i.</t>
  </si>
  <si>
    <t>AREA GRAFICO</t>
  </si>
  <si>
    <t>y (POS)</t>
  </si>
  <si>
    <t>y (NEG)</t>
  </si>
  <si>
    <t xml:space="preserve">Vicelli  Stefano </t>
  </si>
  <si>
    <t>punto P=</t>
  </si>
  <si>
    <t>P - F1 =</t>
  </si>
  <si>
    <t>P - F2 =</t>
  </si>
  <si>
    <r>
      <t xml:space="preserve">In questo applicativo, dati i due  valori dei semiassi   </t>
    </r>
    <r>
      <rPr>
        <b/>
        <i/>
        <sz val="10"/>
        <rFont val="Arial"/>
        <family val="2"/>
      </rPr>
      <t xml:space="preserve">a </t>
    </r>
    <r>
      <rPr>
        <b/>
        <sz val="10"/>
        <rFont val="Arial"/>
        <family val="2"/>
      </rPr>
      <t xml:space="preserve">e </t>
    </r>
    <r>
      <rPr>
        <b/>
        <i/>
        <sz val="10"/>
        <rFont val="Arial"/>
        <family val="2"/>
      </rPr>
      <t>b</t>
    </r>
    <r>
      <rPr>
        <i/>
        <sz val="10"/>
        <rFont val="Arial"/>
        <family val="2"/>
      </rPr>
      <t xml:space="preserve"> di un'ellisse</t>
    </r>
  </si>
  <si>
    <t>fornisce la sua equazione in forma canonica e altre caratteristiche del</t>
  </si>
  <si>
    <t>Questa zona, in seguito all'inserimento del valore dell' ascissa di un punto P , fornisce all'utente l'ordinata del punto e comunica se esso appartiene o meno alla ellisse.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</si>
</sst>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0"/>
    <numFmt numFmtId="171" formatCode="0.000"/>
    <numFmt numFmtId="172" formatCode="0.0"/>
    <numFmt numFmtId="173" formatCode="0.00000"/>
    <numFmt numFmtId="174" formatCode="0.000000"/>
    <numFmt numFmtId="175" formatCode="0.0000000"/>
  </numFmts>
  <fonts count="62">
    <font>
      <sz val="10"/>
      <name val="Arial"/>
      <family val="0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i/>
      <sz val="18"/>
      <color indexed="48"/>
      <name val="Brush Script MT"/>
      <family val="4"/>
    </font>
    <font>
      <sz val="10"/>
      <color indexed="48"/>
      <name val="Arial"/>
      <family val="0"/>
    </font>
    <font>
      <b/>
      <i/>
      <u val="double"/>
      <sz val="28"/>
      <color indexed="10"/>
      <name val="French Script MT"/>
      <family val="4"/>
    </font>
    <font>
      <b/>
      <sz val="28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color indexed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b/>
      <i/>
      <sz val="14"/>
      <color indexed="12"/>
      <name val="Century Schoolbook"/>
      <family val="1"/>
    </font>
    <font>
      <b/>
      <sz val="10"/>
      <color indexed="8"/>
      <name val="Arial"/>
      <family val="2"/>
    </font>
    <font>
      <b/>
      <i/>
      <vertAlign val="subscript"/>
      <sz val="10"/>
      <name val="Arial"/>
      <family val="2"/>
    </font>
    <font>
      <b/>
      <i/>
      <sz val="10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vertAlign val="subscript"/>
      <sz val="10"/>
      <color indexed="10"/>
      <name val="Arial"/>
      <family val="2"/>
    </font>
    <font>
      <i/>
      <sz val="10"/>
      <name val="Berlin Sans FB"/>
      <family val="2"/>
    </font>
    <font>
      <sz val="10"/>
      <name val="Berlin Sans FB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.75"/>
      <color indexed="8"/>
      <name val="Bauhaus 93"/>
      <family val="0"/>
    </font>
    <font>
      <sz val="8"/>
      <color indexed="8"/>
      <name val="Bauhaus 93"/>
      <family val="0"/>
    </font>
    <font>
      <sz val="5.25"/>
      <color indexed="8"/>
      <name val="Bauhaus 93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1" applyNumberFormat="0" applyAlignment="0" applyProtection="0"/>
    <xf numFmtId="0" fontId="47" fillId="0" borderId="2" applyNumberFormat="0" applyFill="0" applyAlignment="0" applyProtection="0"/>
    <xf numFmtId="0" fontId="48" fillId="21" borderId="3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29" borderId="0" applyNumberFormat="0" applyBorder="0" applyAlignment="0" applyProtection="0"/>
    <xf numFmtId="0" fontId="0" fillId="30" borderId="4" applyNumberFormat="0" applyFont="0" applyAlignment="0" applyProtection="0"/>
    <xf numFmtId="0" fontId="51" fillId="20" borderId="5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31" borderId="0" applyNumberFormat="0" applyBorder="0" applyAlignment="0" applyProtection="0"/>
    <xf numFmtId="0" fontId="60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7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0" xfId="0" applyFont="1" applyAlignment="1">
      <alignment horizontal="right"/>
    </xf>
    <xf numFmtId="171" fontId="0" fillId="0" borderId="0" xfId="0" applyNumberFormat="1" applyBorder="1" applyAlignment="1">
      <alignment/>
    </xf>
    <xf numFmtId="0" fontId="7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14" fillId="33" borderId="1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>
      <alignment/>
    </xf>
    <xf numFmtId="0" fontId="15" fillId="0" borderId="11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14" fillId="0" borderId="0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172" fontId="14" fillId="0" borderId="0" xfId="0" applyNumberFormat="1" applyFont="1" applyFill="1" applyBorder="1" applyAlignment="1">
      <alignment horizontal="center"/>
    </xf>
    <xf numFmtId="172" fontId="14" fillId="0" borderId="12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18" fillId="0" borderId="0" xfId="0" applyFont="1" applyAlignment="1">
      <alignment horizontal="right"/>
    </xf>
    <xf numFmtId="171" fontId="2" fillId="34" borderId="0" xfId="0" applyNumberFormat="1" applyFont="1" applyFill="1" applyAlignment="1">
      <alignment horizontal="center"/>
    </xf>
    <xf numFmtId="2" fontId="2" fillId="34" borderId="12" xfId="0" applyNumberFormat="1" applyFont="1" applyFill="1" applyBorder="1" applyAlignment="1">
      <alignment horizontal="center"/>
    </xf>
    <xf numFmtId="172" fontId="2" fillId="34" borderId="0" xfId="0" applyNumberFormat="1" applyFont="1" applyFill="1" applyAlignment="1">
      <alignment horizontal="center"/>
    </xf>
    <xf numFmtId="172" fontId="2" fillId="0" borderId="0" xfId="0" applyNumberFormat="1" applyFont="1" applyFill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right"/>
    </xf>
    <xf numFmtId="171" fontId="0" fillId="0" borderId="0" xfId="0" applyNumberFormat="1" applyFill="1" applyAlignment="1">
      <alignment horizontal="center"/>
    </xf>
    <xf numFmtId="0" fontId="0" fillId="0" borderId="0" xfId="0" applyFill="1" applyBorder="1" applyAlignment="1">
      <alignment/>
    </xf>
    <xf numFmtId="171" fontId="14" fillId="0" borderId="0" xfId="0" applyNumberFormat="1" applyFont="1" applyFill="1" applyBorder="1" applyAlignment="1">
      <alignment horizontal="center"/>
    </xf>
    <xf numFmtId="171" fontId="2" fillId="0" borderId="0" xfId="0" applyNumberFormat="1" applyFont="1" applyFill="1" applyBorder="1" applyAlignment="1">
      <alignment/>
    </xf>
    <xf numFmtId="171" fontId="3" fillId="0" borderId="0" xfId="0" applyNumberFormat="1" applyFont="1" applyFill="1" applyBorder="1" applyAlignment="1">
      <alignment horizontal="center"/>
    </xf>
    <xf numFmtId="171" fontId="0" fillId="0" borderId="0" xfId="0" applyNumberFormat="1" applyFill="1" applyBorder="1" applyAlignment="1">
      <alignment/>
    </xf>
    <xf numFmtId="2" fontId="3" fillId="33" borderId="10" xfId="0" applyNumberFormat="1" applyFont="1" applyFill="1" applyBorder="1" applyAlignment="1">
      <alignment horizontal="center"/>
    </xf>
    <xf numFmtId="171" fontId="2" fillId="0" borderId="0" xfId="0" applyNumberFormat="1" applyFont="1" applyFill="1" applyAlignment="1">
      <alignment horizontal="center"/>
    </xf>
    <xf numFmtId="171" fontId="2" fillId="0" borderId="0" xfId="0" applyNumberFormat="1" applyFont="1" applyAlignment="1">
      <alignment horizontal="center"/>
    </xf>
    <xf numFmtId="0" fontId="14" fillId="0" borderId="0" xfId="0" applyFont="1" applyAlignment="1">
      <alignment horizontal="right"/>
    </xf>
    <xf numFmtId="0" fontId="2" fillId="34" borderId="12" xfId="0" applyFont="1" applyFill="1" applyBorder="1" applyAlignment="1">
      <alignment horizontal="center"/>
    </xf>
    <xf numFmtId="1" fontId="2" fillId="34" borderId="0" xfId="0" applyNumberFormat="1" applyFont="1" applyFill="1" applyAlignment="1">
      <alignment horizontal="center"/>
    </xf>
    <xf numFmtId="0" fontId="0" fillId="35" borderId="10" xfId="0" applyFill="1" applyBorder="1" applyAlignment="1">
      <alignment/>
    </xf>
    <xf numFmtId="0" fontId="0" fillId="0" borderId="0" xfId="0" applyAlignment="1">
      <alignment horizontal="center" vertical="center"/>
    </xf>
    <xf numFmtId="173" fontId="3" fillId="34" borderId="10" xfId="0" applyNumberFormat="1" applyFont="1" applyFill="1" applyBorder="1" applyAlignment="1">
      <alignment horizontal="center"/>
    </xf>
    <xf numFmtId="2" fontId="3" fillId="35" borderId="10" xfId="0" applyNumberFormat="1" applyFont="1" applyFill="1" applyBorder="1" applyAlignment="1">
      <alignment horizontal="center" vertical="center"/>
    </xf>
    <xf numFmtId="172" fontId="0" fillId="34" borderId="10" xfId="0" applyNumberFormat="1" applyFill="1" applyBorder="1" applyAlignment="1">
      <alignment horizontal="center"/>
    </xf>
    <xf numFmtId="0" fontId="4" fillId="36" borderId="10" xfId="0" applyFont="1" applyFill="1" applyBorder="1" applyAlignment="1">
      <alignment horizontal="center"/>
    </xf>
    <xf numFmtId="17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13" fillId="0" borderId="0" xfId="0" applyFont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 shrinkToFit="1"/>
    </xf>
    <xf numFmtId="0" fontId="0" fillId="0" borderId="0" xfId="0" applyAlignment="1">
      <alignment shrinkToFit="1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 quotePrefix="1">
      <alignment horizontal="center" vertical="center"/>
    </xf>
    <xf numFmtId="1" fontId="14" fillId="0" borderId="0" xfId="0" applyNumberFormat="1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2" fillId="0" borderId="0" xfId="0" applyFont="1" applyAlignment="1">
      <alignment/>
    </xf>
    <xf numFmtId="1" fontId="14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left" vertical="center"/>
    </xf>
    <xf numFmtId="0" fontId="23" fillId="0" borderId="0" xfId="0" applyFont="1" applyAlignment="1">
      <alignment horizontal="left"/>
    </xf>
    <xf numFmtId="0" fontId="3" fillId="0" borderId="0" xfId="0" applyFont="1" applyAlignment="1">
      <alignment wrapText="1" shrinkToFit="1"/>
    </xf>
    <xf numFmtId="0" fontId="0" fillId="0" borderId="0" xfId="0" applyAlignment="1">
      <alignment wrapText="1"/>
    </xf>
    <xf numFmtId="0" fontId="13" fillId="0" borderId="0" xfId="0" applyFont="1" applyAlignment="1">
      <alignment horizontal="left"/>
    </xf>
    <xf numFmtId="0" fontId="0" fillId="0" borderId="0" xfId="0" applyAlignment="1">
      <alignment horizontal="left"/>
    </xf>
    <xf numFmtId="0" fontId="13" fillId="0" borderId="0" xfId="0" applyFont="1" applyAlignment="1">
      <alignment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2">
    <dxf>
      <font>
        <strike val="0"/>
        <color indexed="12"/>
      </font>
      <border>
        <bottom style="thin"/>
      </border>
    </dxf>
    <dxf>
      <font>
        <strike val="0"/>
        <color rgb="FF0000FF"/>
      </font>
      <border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675"/>
          <c:y val="0.03925"/>
          <c:w val="0.762"/>
          <c:h val="0.9215"/>
        </c:manualLayout>
      </c:layout>
      <c:scatterChart>
        <c:scatterStyle val="smoothMarker"/>
        <c:varyColors val="0"/>
        <c:ser>
          <c:idx val="0"/>
          <c:order val="0"/>
          <c:tx>
            <c:v>parte positiva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CALCOLI!$D$49:$D$149</c:f>
              <c:numCache>
                <c:ptCount val="101"/>
                <c:pt idx="0">
                  <c:v>-4.9999</c:v>
                </c:pt>
                <c:pt idx="1">
                  <c:v>-4.899900000000001</c:v>
                </c:pt>
                <c:pt idx="2">
                  <c:v>-4.799900000000001</c:v>
                </c:pt>
                <c:pt idx="3">
                  <c:v>-4.699900000000001</c:v>
                </c:pt>
                <c:pt idx="4">
                  <c:v>-4.599900000000002</c:v>
                </c:pt>
                <c:pt idx="5">
                  <c:v>-4.499900000000002</c:v>
                </c:pt>
                <c:pt idx="6">
                  <c:v>-4.399900000000002</c:v>
                </c:pt>
                <c:pt idx="7">
                  <c:v>-4.299900000000003</c:v>
                </c:pt>
                <c:pt idx="8">
                  <c:v>-4.199900000000003</c:v>
                </c:pt>
                <c:pt idx="9">
                  <c:v>-4.099900000000003</c:v>
                </c:pt>
                <c:pt idx="10">
                  <c:v>-3.9999000000000033</c:v>
                </c:pt>
                <c:pt idx="11">
                  <c:v>-3.8999000000000033</c:v>
                </c:pt>
                <c:pt idx="12">
                  <c:v>-3.799900000000003</c:v>
                </c:pt>
                <c:pt idx="13">
                  <c:v>-3.699900000000003</c:v>
                </c:pt>
                <c:pt idx="14">
                  <c:v>-3.599900000000003</c:v>
                </c:pt>
                <c:pt idx="15">
                  <c:v>-3.499900000000003</c:v>
                </c:pt>
                <c:pt idx="16">
                  <c:v>-3.399900000000003</c:v>
                </c:pt>
                <c:pt idx="17">
                  <c:v>-3.2999000000000027</c:v>
                </c:pt>
                <c:pt idx="18">
                  <c:v>-3.1999000000000026</c:v>
                </c:pt>
                <c:pt idx="19">
                  <c:v>-3.0999000000000025</c:v>
                </c:pt>
                <c:pt idx="20">
                  <c:v>-2.9999000000000025</c:v>
                </c:pt>
                <c:pt idx="21">
                  <c:v>-2.8999000000000024</c:v>
                </c:pt>
                <c:pt idx="22">
                  <c:v>-2.7999000000000023</c:v>
                </c:pt>
                <c:pt idx="23">
                  <c:v>-2.699900000000002</c:v>
                </c:pt>
                <c:pt idx="24">
                  <c:v>-2.599900000000002</c:v>
                </c:pt>
                <c:pt idx="25">
                  <c:v>-2.499900000000002</c:v>
                </c:pt>
                <c:pt idx="26">
                  <c:v>-2.399900000000002</c:v>
                </c:pt>
                <c:pt idx="27">
                  <c:v>-2.299900000000002</c:v>
                </c:pt>
                <c:pt idx="28">
                  <c:v>-2.1999000000000017</c:v>
                </c:pt>
                <c:pt idx="29">
                  <c:v>-2.0999000000000017</c:v>
                </c:pt>
                <c:pt idx="30">
                  <c:v>-1.9999000000000016</c:v>
                </c:pt>
                <c:pt idx="31">
                  <c:v>-1.8999000000000015</c:v>
                </c:pt>
                <c:pt idx="32">
                  <c:v>-1.7999000000000014</c:v>
                </c:pt>
                <c:pt idx="33">
                  <c:v>-1.6999000000000013</c:v>
                </c:pt>
                <c:pt idx="34">
                  <c:v>-1.5999000000000012</c:v>
                </c:pt>
                <c:pt idx="35">
                  <c:v>-1.4999000000000011</c:v>
                </c:pt>
                <c:pt idx="36">
                  <c:v>-1.399900000000001</c:v>
                </c:pt>
                <c:pt idx="37">
                  <c:v>-1.299900000000001</c:v>
                </c:pt>
                <c:pt idx="38">
                  <c:v>-1.1999000000000009</c:v>
                </c:pt>
                <c:pt idx="39">
                  <c:v>-1.0999000000000008</c:v>
                </c:pt>
                <c:pt idx="40">
                  <c:v>-0.9999000000000008</c:v>
                </c:pt>
                <c:pt idx="41">
                  <c:v>-0.8999000000000008</c:v>
                </c:pt>
                <c:pt idx="42">
                  <c:v>-0.7999000000000008</c:v>
                </c:pt>
                <c:pt idx="43">
                  <c:v>-0.6999000000000009</c:v>
                </c:pt>
                <c:pt idx="44">
                  <c:v>-0.5999000000000009</c:v>
                </c:pt>
                <c:pt idx="45">
                  <c:v>-0.4999000000000009</c:v>
                </c:pt>
                <c:pt idx="46">
                  <c:v>-0.3999000000000009</c:v>
                </c:pt>
                <c:pt idx="47">
                  <c:v>-0.29990000000000094</c:v>
                </c:pt>
                <c:pt idx="48">
                  <c:v>-0.19990000000000094</c:v>
                </c:pt>
                <c:pt idx="49">
                  <c:v>-0.09990000000000093</c:v>
                </c:pt>
                <c:pt idx="50">
                  <c:v>9.999999999907305E-05</c:v>
                </c:pt>
                <c:pt idx="51">
                  <c:v>0.10009999999999908</c:v>
                </c:pt>
                <c:pt idx="52">
                  <c:v>0.20009999999999908</c:v>
                </c:pt>
                <c:pt idx="53">
                  <c:v>0.3000999999999991</c:v>
                </c:pt>
                <c:pt idx="54">
                  <c:v>0.4000999999999991</c:v>
                </c:pt>
                <c:pt idx="55">
                  <c:v>0.5000999999999991</c:v>
                </c:pt>
                <c:pt idx="56">
                  <c:v>0.6000999999999991</c:v>
                </c:pt>
                <c:pt idx="57">
                  <c:v>0.7000999999999991</c:v>
                </c:pt>
                <c:pt idx="58">
                  <c:v>0.800099999999999</c:v>
                </c:pt>
                <c:pt idx="59">
                  <c:v>0.900099999999999</c:v>
                </c:pt>
                <c:pt idx="60">
                  <c:v>1.000099999999999</c:v>
                </c:pt>
                <c:pt idx="61">
                  <c:v>1.1000999999999992</c:v>
                </c:pt>
                <c:pt idx="62">
                  <c:v>1.2000999999999993</c:v>
                </c:pt>
                <c:pt idx="63">
                  <c:v>1.3000999999999994</c:v>
                </c:pt>
                <c:pt idx="64">
                  <c:v>1.4000999999999995</c:v>
                </c:pt>
                <c:pt idx="65">
                  <c:v>1.5000999999999995</c:v>
                </c:pt>
                <c:pt idx="66">
                  <c:v>1.6000999999999996</c:v>
                </c:pt>
                <c:pt idx="67">
                  <c:v>1.7000999999999997</c:v>
                </c:pt>
                <c:pt idx="68">
                  <c:v>1.8000999999999998</c:v>
                </c:pt>
                <c:pt idx="69">
                  <c:v>1.9001</c:v>
                </c:pt>
                <c:pt idx="70">
                  <c:v>2.0000999999999998</c:v>
                </c:pt>
                <c:pt idx="71">
                  <c:v>2.1001</c:v>
                </c:pt>
                <c:pt idx="72">
                  <c:v>2.2001</c:v>
                </c:pt>
                <c:pt idx="73">
                  <c:v>2.3001</c:v>
                </c:pt>
                <c:pt idx="74">
                  <c:v>2.4001</c:v>
                </c:pt>
                <c:pt idx="75">
                  <c:v>2.5001</c:v>
                </c:pt>
                <c:pt idx="76">
                  <c:v>2.6001000000000003</c:v>
                </c:pt>
                <c:pt idx="77">
                  <c:v>2.7001000000000004</c:v>
                </c:pt>
                <c:pt idx="78">
                  <c:v>2.8001000000000005</c:v>
                </c:pt>
                <c:pt idx="79">
                  <c:v>2.9001000000000006</c:v>
                </c:pt>
                <c:pt idx="80">
                  <c:v>3.0001000000000007</c:v>
                </c:pt>
                <c:pt idx="81">
                  <c:v>3.1001000000000007</c:v>
                </c:pt>
                <c:pt idx="82">
                  <c:v>3.200100000000001</c:v>
                </c:pt>
                <c:pt idx="83">
                  <c:v>3.300100000000001</c:v>
                </c:pt>
                <c:pt idx="84">
                  <c:v>3.400100000000001</c:v>
                </c:pt>
                <c:pt idx="85">
                  <c:v>3.500100000000001</c:v>
                </c:pt>
                <c:pt idx="86">
                  <c:v>3.600100000000001</c:v>
                </c:pt>
                <c:pt idx="87">
                  <c:v>3.7001000000000013</c:v>
                </c:pt>
                <c:pt idx="88">
                  <c:v>3.8001000000000014</c:v>
                </c:pt>
                <c:pt idx="89">
                  <c:v>3.9001000000000015</c:v>
                </c:pt>
                <c:pt idx="90">
                  <c:v>4.0001000000000015</c:v>
                </c:pt>
                <c:pt idx="91">
                  <c:v>4.100100000000001</c:v>
                </c:pt>
                <c:pt idx="92">
                  <c:v>4.200100000000001</c:v>
                </c:pt>
                <c:pt idx="93">
                  <c:v>4.3001000000000005</c:v>
                </c:pt>
                <c:pt idx="94">
                  <c:v>4.4001</c:v>
                </c:pt>
                <c:pt idx="95">
                  <c:v>4.5001</c:v>
                </c:pt>
                <c:pt idx="96">
                  <c:v>4.600099999999999</c:v>
                </c:pt>
                <c:pt idx="97">
                  <c:v>4.700099999999999</c:v>
                </c:pt>
                <c:pt idx="98">
                  <c:v>4.800099999999999</c:v>
                </c:pt>
                <c:pt idx="99">
                  <c:v>4.900099999999998</c:v>
                </c:pt>
                <c:pt idx="100">
                  <c:v>5.000099999999998</c:v>
                </c:pt>
              </c:numCache>
            </c:numRef>
          </c:xVal>
          <c:yVal>
            <c:numRef>
              <c:f>CALCOLI!$E$49:$E$149</c:f>
              <c:numCache>
                <c:ptCount val="101"/>
                <c:pt idx="0">
                  <c:v>0.050596189579768906</c:v>
                </c:pt>
                <c:pt idx="1">
                  <c:v>1.5927676460802376</c:v>
                </c:pt>
                <c:pt idx="2">
                  <c:v>2.2405484985601136</c:v>
                </c:pt>
                <c:pt idx="3">
                  <c:v>2.729836327401328</c:v>
                </c:pt>
                <c:pt idx="4">
                  <c:v>3.1357224326142075</c:v>
                </c:pt>
                <c:pt idx="5">
                  <c:v>3.4874494941719165</c:v>
                </c:pt>
                <c:pt idx="6">
                  <c:v>3.8000858903977357</c:v>
                </c:pt>
                <c:pt idx="7">
                  <c:v>4.082621899515058</c:v>
                </c:pt>
                <c:pt idx="8">
                  <c:v>4.340938881670638</c:v>
                </c:pt>
                <c:pt idx="9">
                  <c:v>4.579137383219675</c:v>
                </c:pt>
                <c:pt idx="10">
                  <c:v>4.800213325926248</c:v>
                </c:pt>
                <c:pt idx="11">
                  <c:v>5.006435535827855</c:v>
                </c:pt>
                <c:pt idx="12">
                  <c:v>5.199571672205312</c:v>
                </c:pt>
                <c:pt idx="13">
                  <c:v>5.381030976903956</c:v>
                </c:pt>
                <c:pt idx="14">
                  <c:v>5.551958498980333</c:v>
                </c:pt>
                <c:pt idx="15">
                  <c:v>5.713299569810772</c:v>
                </c:pt>
                <c:pt idx="16">
                  <c:v>5.865845273649821</c:v>
                </c:pt>
                <c:pt idx="17">
                  <c:v>6.01026534974954</c:v>
                </c:pt>
                <c:pt idx="18">
                  <c:v>6.147132532685459</c:v>
                </c:pt>
                <c:pt idx="19">
                  <c:v>6.27694090894601</c:v>
                </c:pt>
                <c:pt idx="20">
                  <c:v>6.4001199968750555</c:v>
                </c:pt>
                <c:pt idx="21">
                  <c:v>6.517045709092423</c:v>
                </c:pt>
                <c:pt idx="22">
                  <c:v>6.628049002112157</c:v>
                </c:pt>
                <c:pt idx="23">
                  <c:v>6.733422782983404</c:v>
                </c:pt>
                <c:pt idx="24">
                  <c:v>6.833427483657083</c:v>
                </c:pt>
                <c:pt idx="25">
                  <c:v>6.92829560385525</c:v>
                </c:pt>
                <c:pt idx="26">
                  <c:v>7.018235445922285</c:v>
                </c:pt>
                <c:pt idx="27">
                  <c:v>7.103434209901573</c:v>
                </c:pt>
                <c:pt idx="28">
                  <c:v>7.18406057702745</c:v>
                </c:pt>
                <c:pt idx="29">
                  <c:v>7.260266880383942</c:v>
                </c:pt>
                <c:pt idx="30">
                  <c:v>7.332190939575973</c:v>
                </c:pt>
                <c:pt idx="31">
                  <c:v>7.399957619770533</c:v>
                </c:pt>
                <c:pt idx="32">
                  <c:v>7.463680162922309</c:v>
                </c:pt>
                <c:pt idx="33">
                  <c:v>7.523461329361639</c:v>
                </c:pt>
                <c:pt idx="34">
                  <c:v>7.579394380450195</c:v>
                </c:pt>
                <c:pt idx="35">
                  <c:v>7.631563927164601</c:v>
                </c:pt>
                <c:pt idx="36">
                  <c:v>7.680046664858228</c:v>
                </c:pt>
                <c:pt idx="37">
                  <c:v>7.724912010786919</c:v>
                </c:pt>
                <c:pt idx="38">
                  <c:v>7.766222658049407</c:v>
                </c:pt>
                <c:pt idx="39">
                  <c:v>7.804035057225204</c:v>
                </c:pt>
                <c:pt idx="40">
                  <c:v>7.83839983506838</c:v>
                </c:pt>
                <c:pt idx="41">
                  <c:v>7.86936215804051</c:v>
                </c:pt>
                <c:pt idx="42">
                  <c:v>7.896962047167253</c:v>
                </c:pt>
                <c:pt idx="43">
                  <c:v>7.921234649623757</c:v>
                </c:pt>
                <c:pt idx="44">
                  <c:v>7.942210471550096</c:v>
                </c:pt>
                <c:pt idx="45">
                  <c:v>7.959915575833703</c:v>
                </c:pt>
                <c:pt idx="46">
                  <c:v>7.974371747943533</c:v>
                </c:pt>
                <c:pt idx="47">
                  <c:v>7.985596632337499</c:v>
                </c:pt>
                <c:pt idx="48">
                  <c:v>7.993603841472256</c:v>
                </c:pt>
                <c:pt idx="49">
                  <c:v>7.998403039007225</c:v>
                </c:pt>
                <c:pt idx="50">
                  <c:v>7.9999999984</c:v>
                </c:pt>
                <c:pt idx="51">
                  <c:v>7.998396637726839</c:v>
                </c:pt>
                <c:pt idx="52">
                  <c:v>7.993591031219949</c:v>
                </c:pt>
                <c:pt idx="53">
                  <c:v>7.985577397683902</c:v>
                </c:pt>
                <c:pt idx="54">
                  <c:v>7.974346065628204</c:v>
                </c:pt>
                <c:pt idx="55">
                  <c:v>7.959883414623609</c:v>
                </c:pt>
                <c:pt idx="56">
                  <c:v>7.942171792047815</c:v>
                </c:pt>
                <c:pt idx="57">
                  <c:v>7.921189404022606</c:v>
                </c:pt>
                <c:pt idx="58">
                  <c:v>7.89691017894974</c:v>
                </c:pt>
                <c:pt idx="59">
                  <c:v>7.8693036016155835</c:v>
                </c:pt>
                <c:pt idx="60">
                  <c:v>7.8383345153418915</c:v>
                </c:pt>
                <c:pt idx="61">
                  <c:v>7.803962889096796</c:v>
                </c:pt>
                <c:pt idx="62">
                  <c:v>7.766143545827621</c:v>
                </c:pt>
                <c:pt idx="63">
                  <c:v>7.7248258475126805</c:v>
                </c:pt>
                <c:pt idx="64">
                  <c:v>7.679953331524874</c:v>
                </c:pt>
                <c:pt idx="65">
                  <c:v>7.6314632918202525</c:v>
                </c:pt>
                <c:pt idx="66">
                  <c:v>7.579286297165453</c:v>
                </c:pt>
                <c:pt idx="67">
                  <c:v>7.523345637042073</c:v>
                </c:pt>
                <c:pt idx="68">
                  <c:v>7.4635566839409755</c:v>
                </c:pt>
                <c:pt idx="69">
                  <c:v>7.399826158390479</c:v>
                </c:pt>
                <c:pt idx="70">
                  <c:v>7.3320512801261835</c:v>
                </c:pt>
                <c:pt idx="71">
                  <c:v>7.260118785143946</c:v>
                </c:pt>
                <c:pt idx="72">
                  <c:v>7.183903783765481</c:v>
                </c:pt>
                <c:pt idx="73">
                  <c:v>7.10326842899802</c:v>
                </c:pt>
                <c:pt idx="74">
                  <c:v>7.018060356993233</c:v>
                </c:pt>
                <c:pt idx="75">
                  <c:v>6.928110851769044</c:v>
                </c:pt>
                <c:pt idx="76">
                  <c:v>6.833232673808203</c:v>
                </c:pt>
                <c:pt idx="77">
                  <c:v>6.733217475650107</c:v>
                </c:pt>
                <c:pt idx="78">
                  <c:v>6.627832705673853</c:v>
                </c:pt>
                <c:pt idx="79">
                  <c:v>6.516817871814433</c:v>
                </c:pt>
                <c:pt idx="80">
                  <c:v>6.39987999687494</c:v>
                </c:pt>
                <c:pt idx="81">
                  <c:v>6.276688041825879</c:v>
                </c:pt>
                <c:pt idx="82">
                  <c:v>6.1468659961316865</c:v>
                </c:pt>
                <c:pt idx="83">
                  <c:v>6.0099842241390276</c:v>
                </c:pt>
                <c:pt idx="84">
                  <c:v>5.865548497318898</c:v>
                </c:pt>
                <c:pt idx="85">
                  <c:v>5.712985907071711</c:v>
                </c:pt>
                <c:pt idx="86">
                  <c:v>5.551626498099451</c:v>
                </c:pt>
                <c:pt idx="87">
                  <c:v>5.3806789138918125</c:v>
                </c:pt>
                <c:pt idx="88">
                  <c:v>5.199197474072318</c:v>
                </c:pt>
                <c:pt idx="89">
                  <c:v>5.006036673297547</c:v>
                </c:pt>
                <c:pt idx="90">
                  <c:v>4.799786659258927</c:v>
                </c:pt>
                <c:pt idx="91">
                  <c:v>4.5786789333168985</c:v>
                </c:pt>
                <c:pt idx="92">
                  <c:v>4.34044347669682</c:v>
                </c:pt>
                <c:pt idx="93">
                  <c:v>4.082082602593924</c:v>
                </c:pt>
                <c:pt idx="94">
                  <c:v>3.7994930154429807</c:v>
                </c:pt>
                <c:pt idx="95">
                  <c:v>3.4867887768547154</c:v>
                </c:pt>
                <c:pt idx="96">
                  <c:v>3.134971255753394</c:v>
                </c:pt>
                <c:pt idx="97">
                  <c:v>2.728954666974156</c:v>
                </c:pt>
                <c:pt idx="98">
                  <c:v>2.2394513556672826</c:v>
                </c:pt>
                <c:pt idx="99">
                  <c:v>1.5911917465849434</c:v>
                </c:pt>
                <c:pt idx="10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parte negativa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CALCOLI!$D$49:$D$149</c:f>
              <c:numCache>
                <c:ptCount val="101"/>
                <c:pt idx="0">
                  <c:v>-4.9999</c:v>
                </c:pt>
                <c:pt idx="1">
                  <c:v>-4.899900000000001</c:v>
                </c:pt>
                <c:pt idx="2">
                  <c:v>-4.799900000000001</c:v>
                </c:pt>
                <c:pt idx="3">
                  <c:v>-4.699900000000001</c:v>
                </c:pt>
                <c:pt idx="4">
                  <c:v>-4.599900000000002</c:v>
                </c:pt>
                <c:pt idx="5">
                  <c:v>-4.499900000000002</c:v>
                </c:pt>
                <c:pt idx="6">
                  <c:v>-4.399900000000002</c:v>
                </c:pt>
                <c:pt idx="7">
                  <c:v>-4.299900000000003</c:v>
                </c:pt>
                <c:pt idx="8">
                  <c:v>-4.199900000000003</c:v>
                </c:pt>
                <c:pt idx="9">
                  <c:v>-4.099900000000003</c:v>
                </c:pt>
                <c:pt idx="10">
                  <c:v>-3.9999000000000033</c:v>
                </c:pt>
                <c:pt idx="11">
                  <c:v>-3.8999000000000033</c:v>
                </c:pt>
                <c:pt idx="12">
                  <c:v>-3.799900000000003</c:v>
                </c:pt>
                <c:pt idx="13">
                  <c:v>-3.699900000000003</c:v>
                </c:pt>
                <c:pt idx="14">
                  <c:v>-3.599900000000003</c:v>
                </c:pt>
                <c:pt idx="15">
                  <c:v>-3.499900000000003</c:v>
                </c:pt>
                <c:pt idx="16">
                  <c:v>-3.399900000000003</c:v>
                </c:pt>
                <c:pt idx="17">
                  <c:v>-3.2999000000000027</c:v>
                </c:pt>
                <c:pt idx="18">
                  <c:v>-3.1999000000000026</c:v>
                </c:pt>
                <c:pt idx="19">
                  <c:v>-3.0999000000000025</c:v>
                </c:pt>
                <c:pt idx="20">
                  <c:v>-2.9999000000000025</c:v>
                </c:pt>
                <c:pt idx="21">
                  <c:v>-2.8999000000000024</c:v>
                </c:pt>
                <c:pt idx="22">
                  <c:v>-2.7999000000000023</c:v>
                </c:pt>
                <c:pt idx="23">
                  <c:v>-2.699900000000002</c:v>
                </c:pt>
                <c:pt idx="24">
                  <c:v>-2.599900000000002</c:v>
                </c:pt>
                <c:pt idx="25">
                  <c:v>-2.499900000000002</c:v>
                </c:pt>
                <c:pt idx="26">
                  <c:v>-2.399900000000002</c:v>
                </c:pt>
                <c:pt idx="27">
                  <c:v>-2.299900000000002</c:v>
                </c:pt>
                <c:pt idx="28">
                  <c:v>-2.1999000000000017</c:v>
                </c:pt>
                <c:pt idx="29">
                  <c:v>-2.0999000000000017</c:v>
                </c:pt>
                <c:pt idx="30">
                  <c:v>-1.9999000000000016</c:v>
                </c:pt>
                <c:pt idx="31">
                  <c:v>-1.8999000000000015</c:v>
                </c:pt>
                <c:pt idx="32">
                  <c:v>-1.7999000000000014</c:v>
                </c:pt>
                <c:pt idx="33">
                  <c:v>-1.6999000000000013</c:v>
                </c:pt>
                <c:pt idx="34">
                  <c:v>-1.5999000000000012</c:v>
                </c:pt>
                <c:pt idx="35">
                  <c:v>-1.4999000000000011</c:v>
                </c:pt>
                <c:pt idx="36">
                  <c:v>-1.399900000000001</c:v>
                </c:pt>
                <c:pt idx="37">
                  <c:v>-1.299900000000001</c:v>
                </c:pt>
                <c:pt idx="38">
                  <c:v>-1.1999000000000009</c:v>
                </c:pt>
                <c:pt idx="39">
                  <c:v>-1.0999000000000008</c:v>
                </c:pt>
                <c:pt idx="40">
                  <c:v>-0.9999000000000008</c:v>
                </c:pt>
                <c:pt idx="41">
                  <c:v>-0.8999000000000008</c:v>
                </c:pt>
                <c:pt idx="42">
                  <c:v>-0.7999000000000008</c:v>
                </c:pt>
                <c:pt idx="43">
                  <c:v>-0.6999000000000009</c:v>
                </c:pt>
                <c:pt idx="44">
                  <c:v>-0.5999000000000009</c:v>
                </c:pt>
                <c:pt idx="45">
                  <c:v>-0.4999000000000009</c:v>
                </c:pt>
                <c:pt idx="46">
                  <c:v>-0.3999000000000009</c:v>
                </c:pt>
                <c:pt idx="47">
                  <c:v>-0.29990000000000094</c:v>
                </c:pt>
                <c:pt idx="48">
                  <c:v>-0.19990000000000094</c:v>
                </c:pt>
                <c:pt idx="49">
                  <c:v>-0.09990000000000093</c:v>
                </c:pt>
                <c:pt idx="50">
                  <c:v>9.999999999907305E-05</c:v>
                </c:pt>
                <c:pt idx="51">
                  <c:v>0.10009999999999908</c:v>
                </c:pt>
                <c:pt idx="52">
                  <c:v>0.20009999999999908</c:v>
                </c:pt>
                <c:pt idx="53">
                  <c:v>0.3000999999999991</c:v>
                </c:pt>
                <c:pt idx="54">
                  <c:v>0.4000999999999991</c:v>
                </c:pt>
                <c:pt idx="55">
                  <c:v>0.5000999999999991</c:v>
                </c:pt>
                <c:pt idx="56">
                  <c:v>0.6000999999999991</c:v>
                </c:pt>
                <c:pt idx="57">
                  <c:v>0.7000999999999991</c:v>
                </c:pt>
                <c:pt idx="58">
                  <c:v>0.800099999999999</c:v>
                </c:pt>
                <c:pt idx="59">
                  <c:v>0.900099999999999</c:v>
                </c:pt>
                <c:pt idx="60">
                  <c:v>1.000099999999999</c:v>
                </c:pt>
                <c:pt idx="61">
                  <c:v>1.1000999999999992</c:v>
                </c:pt>
                <c:pt idx="62">
                  <c:v>1.2000999999999993</c:v>
                </c:pt>
                <c:pt idx="63">
                  <c:v>1.3000999999999994</c:v>
                </c:pt>
                <c:pt idx="64">
                  <c:v>1.4000999999999995</c:v>
                </c:pt>
                <c:pt idx="65">
                  <c:v>1.5000999999999995</c:v>
                </c:pt>
                <c:pt idx="66">
                  <c:v>1.6000999999999996</c:v>
                </c:pt>
                <c:pt idx="67">
                  <c:v>1.7000999999999997</c:v>
                </c:pt>
                <c:pt idx="68">
                  <c:v>1.8000999999999998</c:v>
                </c:pt>
                <c:pt idx="69">
                  <c:v>1.9001</c:v>
                </c:pt>
                <c:pt idx="70">
                  <c:v>2.0000999999999998</c:v>
                </c:pt>
                <c:pt idx="71">
                  <c:v>2.1001</c:v>
                </c:pt>
                <c:pt idx="72">
                  <c:v>2.2001</c:v>
                </c:pt>
                <c:pt idx="73">
                  <c:v>2.3001</c:v>
                </c:pt>
                <c:pt idx="74">
                  <c:v>2.4001</c:v>
                </c:pt>
                <c:pt idx="75">
                  <c:v>2.5001</c:v>
                </c:pt>
                <c:pt idx="76">
                  <c:v>2.6001000000000003</c:v>
                </c:pt>
                <c:pt idx="77">
                  <c:v>2.7001000000000004</c:v>
                </c:pt>
                <c:pt idx="78">
                  <c:v>2.8001000000000005</c:v>
                </c:pt>
                <c:pt idx="79">
                  <c:v>2.9001000000000006</c:v>
                </c:pt>
                <c:pt idx="80">
                  <c:v>3.0001000000000007</c:v>
                </c:pt>
                <c:pt idx="81">
                  <c:v>3.1001000000000007</c:v>
                </c:pt>
                <c:pt idx="82">
                  <c:v>3.200100000000001</c:v>
                </c:pt>
                <c:pt idx="83">
                  <c:v>3.300100000000001</c:v>
                </c:pt>
                <c:pt idx="84">
                  <c:v>3.400100000000001</c:v>
                </c:pt>
                <c:pt idx="85">
                  <c:v>3.500100000000001</c:v>
                </c:pt>
                <c:pt idx="86">
                  <c:v>3.600100000000001</c:v>
                </c:pt>
                <c:pt idx="87">
                  <c:v>3.7001000000000013</c:v>
                </c:pt>
                <c:pt idx="88">
                  <c:v>3.8001000000000014</c:v>
                </c:pt>
                <c:pt idx="89">
                  <c:v>3.9001000000000015</c:v>
                </c:pt>
                <c:pt idx="90">
                  <c:v>4.0001000000000015</c:v>
                </c:pt>
                <c:pt idx="91">
                  <c:v>4.100100000000001</c:v>
                </c:pt>
                <c:pt idx="92">
                  <c:v>4.200100000000001</c:v>
                </c:pt>
                <c:pt idx="93">
                  <c:v>4.3001000000000005</c:v>
                </c:pt>
                <c:pt idx="94">
                  <c:v>4.4001</c:v>
                </c:pt>
                <c:pt idx="95">
                  <c:v>4.5001</c:v>
                </c:pt>
                <c:pt idx="96">
                  <c:v>4.600099999999999</c:v>
                </c:pt>
                <c:pt idx="97">
                  <c:v>4.700099999999999</c:v>
                </c:pt>
                <c:pt idx="98">
                  <c:v>4.800099999999999</c:v>
                </c:pt>
                <c:pt idx="99">
                  <c:v>4.900099999999998</c:v>
                </c:pt>
                <c:pt idx="100">
                  <c:v>5.000099999999998</c:v>
                </c:pt>
              </c:numCache>
            </c:numRef>
          </c:xVal>
          <c:yVal>
            <c:numRef>
              <c:f>CALCOLI!$F$49:$F$149</c:f>
              <c:numCache>
                <c:ptCount val="101"/>
                <c:pt idx="0">
                  <c:v>-0.050596189579768906</c:v>
                </c:pt>
                <c:pt idx="1">
                  <c:v>-1.5927676460802376</c:v>
                </c:pt>
                <c:pt idx="2">
                  <c:v>-2.2405484985601136</c:v>
                </c:pt>
                <c:pt idx="3">
                  <c:v>-2.729836327401328</c:v>
                </c:pt>
                <c:pt idx="4">
                  <c:v>-3.1357224326142075</c:v>
                </c:pt>
                <c:pt idx="5">
                  <c:v>-3.4874494941719165</c:v>
                </c:pt>
                <c:pt idx="6">
                  <c:v>-3.8000858903977357</c:v>
                </c:pt>
                <c:pt idx="7">
                  <c:v>-4.082621899515058</c:v>
                </c:pt>
                <c:pt idx="8">
                  <c:v>-4.340938881670638</c:v>
                </c:pt>
                <c:pt idx="9">
                  <c:v>-4.579137383219675</c:v>
                </c:pt>
                <c:pt idx="10">
                  <c:v>-4.800213325926248</c:v>
                </c:pt>
                <c:pt idx="11">
                  <c:v>-5.006435535827855</c:v>
                </c:pt>
                <c:pt idx="12">
                  <c:v>-5.199571672205312</c:v>
                </c:pt>
                <c:pt idx="13">
                  <c:v>-5.381030976903956</c:v>
                </c:pt>
                <c:pt idx="14">
                  <c:v>-5.551958498980333</c:v>
                </c:pt>
                <c:pt idx="15">
                  <c:v>-5.713299569810772</c:v>
                </c:pt>
                <c:pt idx="16">
                  <c:v>-5.865845273649821</c:v>
                </c:pt>
                <c:pt idx="17">
                  <c:v>-6.01026534974954</c:v>
                </c:pt>
                <c:pt idx="18">
                  <c:v>-6.147132532685459</c:v>
                </c:pt>
                <c:pt idx="19">
                  <c:v>-6.27694090894601</c:v>
                </c:pt>
                <c:pt idx="20">
                  <c:v>-6.4001199968750555</c:v>
                </c:pt>
                <c:pt idx="21">
                  <c:v>-6.517045709092423</c:v>
                </c:pt>
                <c:pt idx="22">
                  <c:v>-6.628049002112157</c:v>
                </c:pt>
                <c:pt idx="23">
                  <c:v>-6.733422782983404</c:v>
                </c:pt>
                <c:pt idx="24">
                  <c:v>-6.833427483657083</c:v>
                </c:pt>
                <c:pt idx="25">
                  <c:v>-6.92829560385525</c:v>
                </c:pt>
                <c:pt idx="26">
                  <c:v>-7.018235445922285</c:v>
                </c:pt>
                <c:pt idx="27">
                  <c:v>-7.103434209901573</c:v>
                </c:pt>
                <c:pt idx="28">
                  <c:v>-7.18406057702745</c:v>
                </c:pt>
                <c:pt idx="29">
                  <c:v>-7.260266880383942</c:v>
                </c:pt>
                <c:pt idx="30">
                  <c:v>-7.332190939575973</c:v>
                </c:pt>
                <c:pt idx="31">
                  <c:v>-7.399957619770533</c:v>
                </c:pt>
                <c:pt idx="32">
                  <c:v>-7.463680162922309</c:v>
                </c:pt>
                <c:pt idx="33">
                  <c:v>-7.523461329361639</c:v>
                </c:pt>
                <c:pt idx="34">
                  <c:v>-7.579394380450195</c:v>
                </c:pt>
                <c:pt idx="35">
                  <c:v>-7.631563927164601</c:v>
                </c:pt>
                <c:pt idx="36">
                  <c:v>-7.680046664858228</c:v>
                </c:pt>
                <c:pt idx="37">
                  <c:v>-7.724912010786919</c:v>
                </c:pt>
                <c:pt idx="38">
                  <c:v>-7.766222658049407</c:v>
                </c:pt>
                <c:pt idx="39">
                  <c:v>-7.804035057225204</c:v>
                </c:pt>
                <c:pt idx="40">
                  <c:v>-7.83839983506838</c:v>
                </c:pt>
                <c:pt idx="41">
                  <c:v>-7.86936215804051</c:v>
                </c:pt>
                <c:pt idx="42">
                  <c:v>-7.896962047167253</c:v>
                </c:pt>
                <c:pt idx="43">
                  <c:v>-7.921234649623757</c:v>
                </c:pt>
                <c:pt idx="44">
                  <c:v>-7.942210471550096</c:v>
                </c:pt>
                <c:pt idx="45">
                  <c:v>-7.959915575833703</c:v>
                </c:pt>
                <c:pt idx="46">
                  <c:v>-7.974371747943533</c:v>
                </c:pt>
                <c:pt idx="47">
                  <c:v>-7.985596632337499</c:v>
                </c:pt>
                <c:pt idx="48">
                  <c:v>-7.993603841472256</c:v>
                </c:pt>
                <c:pt idx="49">
                  <c:v>-7.998403039007225</c:v>
                </c:pt>
                <c:pt idx="50">
                  <c:v>-7.9999999984</c:v>
                </c:pt>
                <c:pt idx="51">
                  <c:v>-7.998396637726839</c:v>
                </c:pt>
                <c:pt idx="52">
                  <c:v>-7.993591031219949</c:v>
                </c:pt>
                <c:pt idx="53">
                  <c:v>-7.985577397683902</c:v>
                </c:pt>
                <c:pt idx="54">
                  <c:v>-7.974346065628204</c:v>
                </c:pt>
                <c:pt idx="55">
                  <c:v>-7.959883414623609</c:v>
                </c:pt>
                <c:pt idx="56">
                  <c:v>-7.942171792047815</c:v>
                </c:pt>
                <c:pt idx="57">
                  <c:v>-7.921189404022606</c:v>
                </c:pt>
                <c:pt idx="58">
                  <c:v>-7.89691017894974</c:v>
                </c:pt>
                <c:pt idx="59">
                  <c:v>-7.8693036016155835</c:v>
                </c:pt>
                <c:pt idx="60">
                  <c:v>-7.8383345153418915</c:v>
                </c:pt>
                <c:pt idx="61">
                  <c:v>-7.803962889096796</c:v>
                </c:pt>
                <c:pt idx="62">
                  <c:v>-7.766143545827621</c:v>
                </c:pt>
                <c:pt idx="63">
                  <c:v>-7.7248258475126805</c:v>
                </c:pt>
                <c:pt idx="64">
                  <c:v>-7.679953331524874</c:v>
                </c:pt>
                <c:pt idx="65">
                  <c:v>-7.6314632918202525</c:v>
                </c:pt>
                <c:pt idx="66">
                  <c:v>-7.579286297165453</c:v>
                </c:pt>
                <c:pt idx="67">
                  <c:v>-7.523345637042073</c:v>
                </c:pt>
                <c:pt idx="68">
                  <c:v>-7.4635566839409755</c:v>
                </c:pt>
                <c:pt idx="69">
                  <c:v>-7.399826158390479</c:v>
                </c:pt>
                <c:pt idx="70">
                  <c:v>-7.3320512801261835</c:v>
                </c:pt>
                <c:pt idx="71">
                  <c:v>-7.260118785143946</c:v>
                </c:pt>
                <c:pt idx="72">
                  <c:v>-7.183903783765481</c:v>
                </c:pt>
                <c:pt idx="73">
                  <c:v>-7.10326842899802</c:v>
                </c:pt>
                <c:pt idx="74">
                  <c:v>-7.018060356993233</c:v>
                </c:pt>
                <c:pt idx="75">
                  <c:v>-6.928110851769044</c:v>
                </c:pt>
                <c:pt idx="76">
                  <c:v>-6.833232673808203</c:v>
                </c:pt>
                <c:pt idx="77">
                  <c:v>-6.733217475650107</c:v>
                </c:pt>
                <c:pt idx="78">
                  <c:v>-6.627832705673853</c:v>
                </c:pt>
                <c:pt idx="79">
                  <c:v>-6.516817871814433</c:v>
                </c:pt>
                <c:pt idx="80">
                  <c:v>-6.39987999687494</c:v>
                </c:pt>
                <c:pt idx="81">
                  <c:v>-6.276688041825879</c:v>
                </c:pt>
                <c:pt idx="82">
                  <c:v>-6.1468659961316865</c:v>
                </c:pt>
                <c:pt idx="83">
                  <c:v>-6.0099842241390276</c:v>
                </c:pt>
                <c:pt idx="84">
                  <c:v>-5.865548497318898</c:v>
                </c:pt>
                <c:pt idx="85">
                  <c:v>-5.712985907071711</c:v>
                </c:pt>
                <c:pt idx="86">
                  <c:v>-5.551626498099451</c:v>
                </c:pt>
                <c:pt idx="87">
                  <c:v>-5.3806789138918125</c:v>
                </c:pt>
                <c:pt idx="88">
                  <c:v>-5.199197474072318</c:v>
                </c:pt>
                <c:pt idx="89">
                  <c:v>-5.006036673297547</c:v>
                </c:pt>
                <c:pt idx="90">
                  <c:v>-4.799786659258927</c:v>
                </c:pt>
                <c:pt idx="91">
                  <c:v>-4.5786789333168985</c:v>
                </c:pt>
                <c:pt idx="92">
                  <c:v>-4.34044347669682</c:v>
                </c:pt>
                <c:pt idx="93">
                  <c:v>-4.082082602593924</c:v>
                </c:pt>
                <c:pt idx="94">
                  <c:v>-3.7994930154429807</c:v>
                </c:pt>
                <c:pt idx="95">
                  <c:v>-3.4867887768547154</c:v>
                </c:pt>
                <c:pt idx="96">
                  <c:v>-3.134971255753394</c:v>
                </c:pt>
                <c:pt idx="97">
                  <c:v>-2.728954666974156</c:v>
                </c:pt>
                <c:pt idx="98">
                  <c:v>-2.2394513556672826</c:v>
                </c:pt>
                <c:pt idx="99">
                  <c:v>-1.5911917465849434</c:v>
                </c:pt>
                <c:pt idx="100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v>Fuochi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CALCOLI!$D$12:$D$14</c:f>
              <c:numCache>
                <c:ptCount val="3"/>
                <c:pt idx="0">
                  <c:v>0</c:v>
                </c:pt>
                <c:pt idx="2">
                  <c:v>0</c:v>
                </c:pt>
              </c:numCache>
            </c:numRef>
          </c:xVal>
          <c:yVal>
            <c:numRef>
              <c:f>CALCOLI!$E$12:$E$14</c:f>
              <c:numCache>
                <c:ptCount val="3"/>
                <c:pt idx="0">
                  <c:v>-6.244997998398398</c:v>
                </c:pt>
                <c:pt idx="2">
                  <c:v>6.244997998398398</c:v>
                </c:pt>
              </c:numCache>
            </c:numRef>
          </c:yVal>
          <c:smooth val="1"/>
        </c:ser>
        <c:ser>
          <c:idx val="3"/>
          <c:order val="3"/>
          <c:tx>
            <c:v>Vertici</c:v>
          </c:tx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CALCOLI!$D$24:$D$30</c:f>
              <c:numCache>
                <c:ptCount val="7"/>
                <c:pt idx="0">
                  <c:v>0</c:v>
                </c:pt>
                <c:pt idx="2">
                  <c:v>-5</c:v>
                </c:pt>
                <c:pt idx="4">
                  <c:v>0</c:v>
                </c:pt>
                <c:pt idx="6">
                  <c:v>5</c:v>
                </c:pt>
              </c:numCache>
            </c:numRef>
          </c:xVal>
          <c:yVal>
            <c:numRef>
              <c:f>CALCOLI!$E$24:$E$30</c:f>
              <c:numCache>
                <c:ptCount val="7"/>
                <c:pt idx="0">
                  <c:v>8</c:v>
                </c:pt>
                <c:pt idx="2">
                  <c:v>0</c:v>
                </c:pt>
                <c:pt idx="4">
                  <c:v>-8</c:v>
                </c:pt>
                <c:pt idx="6">
                  <c:v>0</c:v>
                </c:pt>
              </c:numCache>
            </c:numRef>
          </c:yVal>
          <c:smooth val="1"/>
        </c:ser>
        <c:ser>
          <c:idx val="4"/>
          <c:order val="4"/>
          <c:tx>
            <c:v>Punto P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CALCOLI!$B$37</c:f>
              <c:numCache>
                <c:ptCount val="1"/>
                <c:pt idx="0">
                  <c:v>7</c:v>
                </c:pt>
              </c:numCache>
            </c:numRef>
          </c:xVal>
          <c:yVal>
            <c:numRef>
              <c:f>CALCOLI!$C$37</c:f>
              <c:numCache>
                <c:ptCount val="1"/>
                <c:pt idx="0">
                  <c:v>0</c:v>
                </c:pt>
              </c:numCache>
            </c:numRef>
          </c:yVal>
          <c:smooth val="1"/>
        </c:ser>
        <c:ser>
          <c:idx val="5"/>
          <c:order val="5"/>
          <c:tx>
            <c:v>Linea 1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solidFill>
                          <a:srgbClr val="000000"/>
                        </a:solidFill>
                      </a:rPr>
                      <a:t>F2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CALCOLI!$B$38:$C$38</c:f>
              <c:numCache>
                <c:ptCount val="2"/>
                <c:pt idx="0">
                  <c:v>7</c:v>
                </c:pt>
                <c:pt idx="1">
                  <c:v>0</c:v>
                </c:pt>
              </c:numCache>
            </c:numRef>
          </c:xVal>
          <c:yVal>
            <c:numRef>
              <c:f>CALCOLI!$B$39:$C$39</c:f>
              <c:numCache>
                <c:ptCount val="2"/>
                <c:pt idx="0">
                  <c:v>0</c:v>
                </c:pt>
                <c:pt idx="1">
                  <c:v>-6.244997998398398</c:v>
                </c:pt>
              </c:numCache>
            </c:numRef>
          </c:yVal>
          <c:smooth val="1"/>
        </c:ser>
        <c:ser>
          <c:idx val="6"/>
          <c:order val="6"/>
          <c:tx>
            <c:v>linea 2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808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solidFill>
                          <a:srgbClr val="000000"/>
                        </a:solidFill>
                      </a:rPr>
                      <a:t>P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solidFill>
                          <a:srgbClr val="000000"/>
                        </a:solidFill>
                      </a:rPr>
                      <a:t>F1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CALCOLI!$F$38:$G$38</c:f>
              <c:numCache>
                <c:ptCount val="2"/>
                <c:pt idx="0">
                  <c:v>7</c:v>
                </c:pt>
                <c:pt idx="1">
                  <c:v>0</c:v>
                </c:pt>
              </c:numCache>
            </c:numRef>
          </c:xVal>
          <c:yVal>
            <c:numRef>
              <c:f>CALCOLI!$F$39:$G$39</c:f>
              <c:numCache>
                <c:ptCount val="2"/>
                <c:pt idx="0">
                  <c:v>0</c:v>
                </c:pt>
                <c:pt idx="1">
                  <c:v>6.244997998398398</c:v>
                </c:pt>
              </c:numCache>
            </c:numRef>
          </c:yVal>
          <c:smooth val="1"/>
        </c:ser>
        <c:axId val="17854697"/>
        <c:axId val="6774846"/>
      </c:scatterChart>
      <c:valAx>
        <c:axId val="17854697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774846"/>
        <c:crosses val="autoZero"/>
        <c:crossBetween val="midCat"/>
        <c:dispUnits/>
      </c:valAx>
      <c:valAx>
        <c:axId val="677484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85469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l"/>
      <c:layout>
        <c:manualLayout>
          <c:xMode val="edge"/>
          <c:yMode val="edge"/>
          <c:x val="0.00225"/>
          <c:y val="0.38575"/>
          <c:w val="0.18675"/>
          <c:h val="0.35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37</xdr:row>
      <xdr:rowOff>19050</xdr:rowOff>
    </xdr:from>
    <xdr:to>
      <xdr:col>7</xdr:col>
      <xdr:colOff>314325</xdr:colOff>
      <xdr:row>52</xdr:row>
      <xdr:rowOff>95250</xdr:rowOff>
    </xdr:to>
    <xdr:graphicFrame>
      <xdr:nvGraphicFramePr>
        <xdr:cNvPr id="1" name="Chart 1026"/>
        <xdr:cNvGraphicFramePr/>
      </xdr:nvGraphicFramePr>
      <xdr:xfrm>
        <a:off x="190500" y="6248400"/>
        <a:ext cx="4524375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K36"/>
  <sheetViews>
    <sheetView showGridLines="0" tabSelected="1" zoomScalePageLayoutView="0" workbookViewId="0" topLeftCell="A1">
      <selection activeCell="J12" sqref="J12"/>
    </sheetView>
  </sheetViews>
  <sheetFormatPr defaultColWidth="9.140625" defaultRowHeight="12.75"/>
  <cols>
    <col min="6" max="6" width="11.140625" style="0" bestFit="1" customWidth="1"/>
    <col min="8" max="8" width="12.28125" style="0" customWidth="1"/>
  </cols>
  <sheetData>
    <row r="1" ht="12.75">
      <c r="A1" t="s">
        <v>30</v>
      </c>
    </row>
    <row r="3" ht="12.75">
      <c r="A3" s="11" t="s">
        <v>7</v>
      </c>
    </row>
    <row r="4" spans="1:6" ht="14.25" customHeight="1">
      <c r="A4" s="10" t="s">
        <v>34</v>
      </c>
      <c r="B4" s="8"/>
      <c r="C4" s="9"/>
      <c r="D4" s="9"/>
      <c r="E4" s="9"/>
      <c r="F4" s="9"/>
    </row>
    <row r="5" spans="1:6" ht="14.25" customHeight="1">
      <c r="A5" s="10" t="s">
        <v>35</v>
      </c>
      <c r="B5" s="9"/>
      <c r="C5" s="9"/>
      <c r="D5" s="9"/>
      <c r="E5" s="9"/>
      <c r="F5" s="9"/>
    </row>
    <row r="6" ht="12.75">
      <c r="A6" s="10" t="s">
        <v>8</v>
      </c>
    </row>
    <row r="7" ht="12.75">
      <c r="A7" s="12" t="s">
        <v>9</v>
      </c>
    </row>
    <row r="9" spans="2:6" ht="12.75">
      <c r="B9" s="3" t="s">
        <v>5</v>
      </c>
      <c r="C9" s="15">
        <v>5</v>
      </c>
      <c r="E9" s="3" t="s">
        <v>6</v>
      </c>
      <c r="F9" s="15">
        <v>8</v>
      </c>
    </row>
    <row r="10" spans="1:8" ht="15" customHeight="1">
      <c r="A10" s="57" t="str">
        <f>IF(OR(C9="",F9=""),"","A partire dai valori immessi calcoliamo l'equazione dell'ellisse in forma canonica:")</f>
        <v>A partire dai valori immessi calcoliamo l'equazione dell'ellisse in forma canonica:</v>
      </c>
      <c r="B10" s="58"/>
      <c r="C10" s="58"/>
      <c r="D10" s="58"/>
      <c r="E10" s="58"/>
      <c r="F10" s="58"/>
      <c r="G10" s="58"/>
      <c r="H10" s="58"/>
    </row>
    <row r="11" spans="2:6" ht="11.25" customHeight="1">
      <c r="B11" s="16"/>
      <c r="C11" s="20" t="str">
        <f>IF(OR(C9="",F9=""),"","       2")</f>
        <v>       2</v>
      </c>
      <c r="D11" s="16"/>
      <c r="E11" s="20" t="str">
        <f>IF(OR(C9="",F9=""),"","       2")</f>
        <v>       2</v>
      </c>
      <c r="F11" s="16"/>
    </row>
    <row r="12" spans="2:7" ht="14.25" customHeight="1">
      <c r="B12" s="61" t="str">
        <f>IF(OR(C9="",F9=""),"","y=")</f>
        <v>y=</v>
      </c>
      <c r="C12" s="17" t="str">
        <f>IF(OR(C9="",F9=""),"","x")</f>
        <v>x</v>
      </c>
      <c r="D12" s="61" t="str">
        <f>IF(OR(C9="",F9=""),"","+")</f>
        <v>+</v>
      </c>
      <c r="E12" s="17" t="str">
        <f>IF(OR(C9="",F9=""),"","y")</f>
        <v>y</v>
      </c>
      <c r="F12" s="62" t="str">
        <f>IF(OR(C9="",F9=""),"","= 1")</f>
        <v>= 1</v>
      </c>
      <c r="G12" s="19"/>
    </row>
    <row r="13" spans="2:7" ht="18">
      <c r="B13" s="61"/>
      <c r="C13" s="18">
        <f>IF(OR(C9="",F9=""),"",CALCOLI!$C$6^2)</f>
        <v>25</v>
      </c>
      <c r="D13" s="61"/>
      <c r="E13" s="18">
        <f>IF(OR(C9="",F9=""),"",CALCOLI!$C$7^2)</f>
        <v>64</v>
      </c>
      <c r="F13" s="61"/>
      <c r="G13" s="19"/>
    </row>
    <row r="14" spans="1:7" ht="12.75">
      <c r="A14" s="57" t="str">
        <f>IF(OR(C9="",F9=""),"","Calcoliamo ora le coordinate dei due fuochi dell'ellisse:")</f>
        <v>Calcoliamo ora le coordinate dei due fuochi dell'ellisse:</v>
      </c>
      <c r="B14" s="58"/>
      <c r="C14" s="58"/>
      <c r="D14" s="58"/>
      <c r="E14" s="58"/>
      <c r="F14" s="58"/>
      <c r="G14" s="58"/>
    </row>
    <row r="15" spans="2:6" ht="12.75">
      <c r="B15" s="21" t="str">
        <f>IF(OR(C9="",F9=""),"","F 1=")</f>
        <v>F 1=</v>
      </c>
      <c r="C15" s="22" t="str">
        <f>IF(OR($C$9="",$F$9=""),"","(")</f>
        <v>(</v>
      </c>
      <c r="D15" s="24">
        <f>IF(OR(C9="",F9=""),"",CALCOLI!$D$12)</f>
        <v>0</v>
      </c>
      <c r="E15" s="25">
        <f>IF(OR(C9="",F9=""),"",CALCOLI!$E$12)</f>
        <v>-6.244997998398398</v>
      </c>
      <c r="F15" s="23" t="str">
        <f>IF(OR($C$9="",$F$9=""),"",")")</f>
        <v>)</v>
      </c>
    </row>
    <row r="16" spans="2:6" ht="12.75">
      <c r="B16" s="21" t="str">
        <f>IF(OR(C9="",F9=""),"","F 2=")</f>
        <v>F 2=</v>
      </c>
      <c r="C16" s="22" t="str">
        <f>IF(OR($C$9="",$F$9=""),"","(")</f>
        <v>(</v>
      </c>
      <c r="D16" s="24">
        <f>IF(OR(C9="",F9=""),"",CALCOLI!$D$14)</f>
        <v>0</v>
      </c>
      <c r="E16" s="25">
        <f>IF(OR(C9="",F9=""),"",CALCOLI!$E$14)</f>
        <v>6.244997998398398</v>
      </c>
      <c r="F16" s="23" t="str">
        <f>IF(OR($C$9="",$F$9=""),"",")")</f>
        <v>)</v>
      </c>
    </row>
    <row r="17" spans="1:6" ht="12.75">
      <c r="A17" s="57" t="str">
        <f>IF(OR(C9="",F9=""),"","Calcoliamo le coordinate dei vertici dell'ellisse:")</f>
        <v>Calcoliamo le coordinate dei vertici dell'ellisse:</v>
      </c>
      <c r="B17" s="58"/>
      <c r="C17" s="58"/>
      <c r="D17" s="58"/>
      <c r="E17" s="58"/>
      <c r="F17" s="58"/>
    </row>
    <row r="18" spans="2:6" ht="12.75">
      <c r="B18" s="21" t="str">
        <f>IF(OR(C9="",F9=""),"","V 1 =")</f>
        <v>V 1 =</v>
      </c>
      <c r="C18" s="22" t="str">
        <f>IF(OR(C9="",F9=""),"","(")</f>
        <v>(</v>
      </c>
      <c r="D18" s="24">
        <f>IF(OR(C9="",F9=""),"",CALCOLI!$D$24)</f>
        <v>0</v>
      </c>
      <c r="E18" s="25">
        <f>IF(OR(C9="",F9=""),"",CALCOLI!$E$24)</f>
        <v>8</v>
      </c>
      <c r="F18" s="23" t="str">
        <f>IF(OR($C$9="",$F$9=""),"",")")</f>
        <v>)</v>
      </c>
    </row>
    <row r="19" spans="2:6" ht="12.75">
      <c r="B19" s="21" t="str">
        <f>IF(OR(C9="",F9=""),"","V 2 =")</f>
        <v>V 2 =</v>
      </c>
      <c r="C19" s="22" t="str">
        <f>IF(OR(C9="",F9=""),"","(")</f>
        <v>(</v>
      </c>
      <c r="D19" s="24">
        <f>IF(OR(C9="",F9=""),"",CALCOLI!$D$26)</f>
        <v>-5</v>
      </c>
      <c r="E19" s="25">
        <f>IF(OR(C9="",F9=""),"",CALCOLI!$E$26)</f>
        <v>0</v>
      </c>
      <c r="F19" s="23" t="str">
        <f>IF(OR($C$9="",$F$9=""),"",")")</f>
        <v>)</v>
      </c>
    </row>
    <row r="20" spans="2:6" ht="12.75">
      <c r="B20" s="21" t="str">
        <f>IF(OR(C9="",F9=""),"","V 3 =")</f>
        <v>V 3 =</v>
      </c>
      <c r="C20" s="22" t="str">
        <f>IF(OR(C9="",F9=""),"","(")</f>
        <v>(</v>
      </c>
      <c r="D20" s="24">
        <f>IF(OR(C9="",F9=""),"",CALCOLI!D$28)</f>
        <v>0</v>
      </c>
      <c r="E20" s="25">
        <f>IF(OR(C9="",F9=""),"",CALCOLI!$E$28)</f>
        <v>-8</v>
      </c>
      <c r="F20" s="23" t="str">
        <f>IF(OR($C$9="",$F$9=""),"",")")</f>
        <v>)</v>
      </c>
    </row>
    <row r="21" spans="2:6" ht="12.75">
      <c r="B21" s="21" t="str">
        <f>IF(OR(C9="",F9=""),"","V 4 =")</f>
        <v>V 4 =</v>
      </c>
      <c r="C21" s="22" t="str">
        <f>IF(OR(C9="",F9=""),"","(")</f>
        <v>(</v>
      </c>
      <c r="D21" s="24">
        <f>IF(OR(C9="",F9=""),"",CALCOLI!$D$30)</f>
        <v>5</v>
      </c>
      <c r="E21" s="25">
        <f>IF(OR(C9="",F9=""),"",CALCOLI!$E$30)</f>
        <v>0</v>
      </c>
      <c r="F21" s="23" t="str">
        <f>IF(OR($C$9="",$F$9=""),"",")")</f>
        <v>)</v>
      </c>
    </row>
    <row r="22" spans="1:11" ht="15" customHeight="1">
      <c r="A22" s="59" t="str">
        <f>IF(OR(C9="",F9=""),"","Calcoliamo ora il valore costante della somma delle distanze di un generico punto dell'ellisse dai fuochi:")</f>
        <v>Calcoliamo ora il valore costante della somma delle distanze di un generico punto dell'ellisse dai fuochi:</v>
      </c>
      <c r="B22" s="60"/>
      <c r="C22" s="60"/>
      <c r="D22" s="60"/>
      <c r="E22" s="60"/>
      <c r="F22" s="60"/>
      <c r="G22" s="60"/>
      <c r="H22" s="60"/>
      <c r="I22" s="60"/>
      <c r="J22" s="38"/>
      <c r="K22" s="38"/>
    </row>
    <row r="23" spans="2:5" ht="12.75">
      <c r="B23" s="64" t="str">
        <f>IF(OR(C9="",F9=""),"","La costante vale :")</f>
        <v>La costante vale :</v>
      </c>
      <c r="C23" s="65"/>
      <c r="D23" s="66">
        <f>IF(OR(C9="",F9=""),"",CALCOLI!$C$35)</f>
        <v>16</v>
      </c>
      <c r="E23" s="67"/>
    </row>
    <row r="24" spans="1:9" ht="16.5" customHeight="1">
      <c r="A24" s="68" t="str">
        <f>IF(OR(C12="",F12=""),"","Si può anche ricavare il valore della distanza dei fuochi da un gemerico punto P:")</f>
        <v>Si può anche ricavare il valore della distanza dei fuochi da un gemerico punto P:</v>
      </c>
      <c r="B24" s="69"/>
      <c r="C24" s="69"/>
      <c r="D24" s="69"/>
      <c r="E24" s="69"/>
      <c r="F24" s="69"/>
      <c r="G24" s="69"/>
      <c r="H24" s="69"/>
      <c r="I24" s="69"/>
    </row>
    <row r="25" spans="2:5" ht="12.75">
      <c r="B25" s="64" t="str">
        <f>IF(OR(C12="",F12=""),"","La costante vale :")</f>
        <v>La costante vale :</v>
      </c>
      <c r="C25" s="65"/>
      <c r="D25" s="66">
        <f>D23</f>
        <v>16</v>
      </c>
      <c r="E25" s="67"/>
    </row>
    <row r="26" spans="1:9" ht="12.75">
      <c r="A26" s="68" t="str">
        <f>IF(OR(C12="",F12=""),"","Come ultimo parametro, calcoliamo l'eccentricità dell'ellisse:")</f>
        <v>Come ultimo parametro, calcoliamo l'eccentricità dell'ellisse:</v>
      </c>
      <c r="B26" s="69"/>
      <c r="C26" s="69"/>
      <c r="D26" s="69"/>
      <c r="E26" s="69"/>
      <c r="F26" s="69"/>
      <c r="G26" s="69"/>
      <c r="H26" s="69"/>
      <c r="I26" s="69"/>
    </row>
    <row r="27" spans="2:4" ht="12.75">
      <c r="B27" s="27" t="str">
        <f>IF(OR(C12="",F12=""),"","e =")</f>
        <v>e =</v>
      </c>
      <c r="C27" s="39">
        <f>IF(OR(C12="",F12=""),"",CALCOLI!$B$19)</f>
        <v>0.7806247497997998</v>
      </c>
      <c r="D27" s="40">
        <f>IF(C27=0,"si ha una circonferenza","")</f>
      </c>
    </row>
    <row r="28" spans="1:8" ht="15" customHeight="1">
      <c r="A28" s="11" t="s">
        <v>20</v>
      </c>
      <c r="B28" s="13"/>
      <c r="C28" s="14"/>
      <c r="D28" s="14"/>
      <c r="E28" s="14"/>
      <c r="F28" s="14"/>
      <c r="G28" s="14"/>
      <c r="H28" s="14"/>
    </row>
    <row r="29" ht="12.75">
      <c r="E29" s="7"/>
    </row>
    <row r="30" spans="1:9" ht="12.75">
      <c r="A30" s="70" t="s">
        <v>36</v>
      </c>
      <c r="B30" s="70"/>
      <c r="C30" s="70"/>
      <c r="D30" s="70"/>
      <c r="E30" s="70"/>
      <c r="F30" s="70"/>
      <c r="G30" s="70"/>
      <c r="H30" s="70"/>
      <c r="I30" s="71"/>
    </row>
    <row r="31" spans="1:9" ht="12.75">
      <c r="A31" s="70"/>
      <c r="B31" s="70"/>
      <c r="C31" s="70"/>
      <c r="D31" s="70"/>
      <c r="E31" s="70"/>
      <c r="F31" s="70"/>
      <c r="G31" s="70"/>
      <c r="H31" s="70"/>
      <c r="I31" s="71"/>
    </row>
    <row r="32" spans="1:5" ht="12.75">
      <c r="A32" s="12" t="s">
        <v>21</v>
      </c>
      <c r="E32" s="7"/>
    </row>
    <row r="33" spans="3:8" ht="12.75">
      <c r="C33" s="21" t="str">
        <f>IF(OR($C$12="",$F$12=""),"","(")</f>
        <v>(</v>
      </c>
      <c r="D33" s="43">
        <v>7</v>
      </c>
      <c r="E33" s="21" t="str">
        <f>IF(OR(C12="",F12=""),"",";")</f>
        <v>;</v>
      </c>
      <c r="F33" s="41">
        <f>IF(C9&gt;=D33,SQRT(((C9^2*F9^2)-(D33^2*$F$9^2))/$C$9^2),"")</f>
      </c>
      <c r="G33" s="21" t="str">
        <f>IF(OR($C$12="",$F$12=""),"",")")</f>
        <v>)</v>
      </c>
      <c r="H33" s="42"/>
    </row>
    <row r="35" spans="3:7" ht="12.75">
      <c r="C35" s="63" t="str">
        <f>IF(C9&gt;=D33,"Il punto appartiene all'ellisse.","Il punto non appartiene all'ellisse.")</f>
        <v>Il punto non appartiene all'ellisse.</v>
      </c>
      <c r="D35" s="63"/>
      <c r="E35" s="63"/>
      <c r="F35" s="63"/>
      <c r="G35" s="63"/>
    </row>
    <row r="36" ht="12.75">
      <c r="A36" s="11" t="s">
        <v>22</v>
      </c>
    </row>
  </sheetData>
  <sheetProtection selectLockedCells="1"/>
  <mergeCells count="15">
    <mergeCell ref="C35:G35"/>
    <mergeCell ref="B23:C23"/>
    <mergeCell ref="D23:E23"/>
    <mergeCell ref="D25:E25"/>
    <mergeCell ref="A24:I24"/>
    <mergeCell ref="B25:C25"/>
    <mergeCell ref="A26:I26"/>
    <mergeCell ref="A30:I31"/>
    <mergeCell ref="A10:H10"/>
    <mergeCell ref="A17:F17"/>
    <mergeCell ref="A22:I22"/>
    <mergeCell ref="B12:B13"/>
    <mergeCell ref="F12:F13"/>
    <mergeCell ref="D12:D13"/>
    <mergeCell ref="A14:G14"/>
  </mergeCells>
  <conditionalFormatting sqref="C12">
    <cfRule type="cellIs" priority="1" dxfId="1" operator="notEqual" stopIfTrue="1">
      <formula>""""""</formula>
    </cfRule>
  </conditionalFormatting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G149"/>
  <sheetViews>
    <sheetView showGridLines="0" zoomScalePageLayoutView="0" workbookViewId="0" topLeftCell="A28">
      <selection activeCell="G40" sqref="G40"/>
    </sheetView>
  </sheetViews>
  <sheetFormatPr defaultColWidth="9.140625" defaultRowHeight="12.75"/>
  <cols>
    <col min="3" max="3" width="7.57421875" style="0" customWidth="1"/>
    <col min="4" max="4" width="12.140625" style="4" customWidth="1"/>
    <col min="5" max="5" width="11.140625" style="0" customWidth="1"/>
    <col min="6" max="6" width="11.00390625" style="0" customWidth="1"/>
  </cols>
  <sheetData>
    <row r="1" ht="12.75">
      <c r="A1" s="11" t="s">
        <v>10</v>
      </c>
    </row>
    <row r="3" ht="12.75">
      <c r="A3" s="28"/>
    </row>
    <row r="4" ht="12.75">
      <c r="A4" s="12" t="s">
        <v>11</v>
      </c>
    </row>
    <row r="5" spans="6:7" ht="12.75">
      <c r="F5" s="2"/>
      <c r="G5" s="2"/>
    </row>
    <row r="6" spans="2:7" ht="12.75">
      <c r="B6" s="54" t="s">
        <v>5</v>
      </c>
      <c r="C6" s="29">
        <f>LAVORO!$C$9</f>
        <v>5</v>
      </c>
      <c r="E6" s="2"/>
      <c r="F6" s="2"/>
      <c r="G6" s="2"/>
    </row>
    <row r="7" spans="2:7" ht="12.75">
      <c r="B7" s="54" t="s">
        <v>6</v>
      </c>
      <c r="C7" s="29">
        <f>LAVORO!$F$9</f>
        <v>8</v>
      </c>
      <c r="E7" s="2"/>
      <c r="F7" s="2"/>
      <c r="G7" s="2"/>
    </row>
    <row r="8" spans="2:7" ht="12.75">
      <c r="B8" s="2"/>
      <c r="E8" s="2"/>
      <c r="F8" s="2"/>
      <c r="G8" s="2"/>
    </row>
    <row r="9" ht="12.75">
      <c r="G9" s="2"/>
    </row>
    <row r="10" spans="1:7" ht="13.5">
      <c r="A10" s="74" t="s">
        <v>12</v>
      </c>
      <c r="B10" s="71"/>
      <c r="C10" s="71"/>
      <c r="D10" s="71"/>
      <c r="E10" s="58"/>
      <c r="G10" s="2"/>
    </row>
    <row r="11" ht="12.75">
      <c r="G11" s="2"/>
    </row>
    <row r="12" spans="2:7" ht="12.75">
      <c r="B12" s="6"/>
      <c r="C12" s="22" t="s">
        <v>0</v>
      </c>
      <c r="D12" s="31">
        <f>IF($C$6&gt;$C$7,-SQRT($C$6^2-$C$7^2),IF($C$6&lt;$C$7,0,0))</f>
        <v>0</v>
      </c>
      <c r="E12" s="32">
        <f>IF($C$6&gt;$C$7,0,IF($C$6&lt;$C$7,-SQRT($C$7^2-$C$6^2),0))</f>
        <v>-6.244997998398398</v>
      </c>
      <c r="F12" s="23" t="s">
        <v>1</v>
      </c>
      <c r="G12" s="2"/>
    </row>
    <row r="13" spans="2:7" ht="12.75">
      <c r="B13" s="6"/>
      <c r="C13" s="3"/>
      <c r="E13" s="5"/>
      <c r="F13" s="3"/>
      <c r="G13" s="2"/>
    </row>
    <row r="14" spans="2:7" ht="12.75">
      <c r="B14" s="6"/>
      <c r="C14" s="22" t="s">
        <v>0</v>
      </c>
      <c r="D14" s="31">
        <f>IF($C$6&gt;$C$7,SQRT($C$6^2-$C$7^2),IF($C$6&lt;$C$7,0,0))</f>
        <v>0</v>
      </c>
      <c r="E14" s="32">
        <f>IF($C$6&gt;$C$7,0,IF($C$6&lt;$C$7,SQRT($C$7^2-$C$6^2),0))</f>
        <v>6.244997998398398</v>
      </c>
      <c r="F14" s="23" t="s">
        <v>1</v>
      </c>
      <c r="G14" s="2"/>
    </row>
    <row r="15" ht="12.75">
      <c r="B15" s="1"/>
    </row>
    <row r="16" ht="12.75">
      <c r="B16" s="1"/>
    </row>
    <row r="17" spans="1:4" ht="12.75">
      <c r="A17" s="57" t="s">
        <v>13</v>
      </c>
      <c r="B17" s="58"/>
      <c r="C17" s="58"/>
      <c r="D17" s="58"/>
    </row>
    <row r="18" ht="12.75">
      <c r="B18" s="1"/>
    </row>
    <row r="19" spans="1:2" ht="12.75">
      <c r="A19" s="30" t="s">
        <v>14</v>
      </c>
      <c r="B19" s="33">
        <f>IF(C6&gt;C7,D14/C6,IF(C6&lt;C7,E14/C7,0))</f>
        <v>0.7806247497997998</v>
      </c>
    </row>
    <row r="20" spans="1:2" ht="12.75">
      <c r="A20" s="30"/>
      <c r="B20" s="34"/>
    </row>
    <row r="21" spans="1:2" ht="12.75">
      <c r="A21" s="30"/>
      <c r="B21" s="34"/>
    </row>
    <row r="22" spans="1:6" ht="12.75">
      <c r="A22" s="72" t="s">
        <v>15</v>
      </c>
      <c r="B22" s="73"/>
      <c r="C22" s="73"/>
      <c r="D22" s="73"/>
      <c r="E22" s="73"/>
      <c r="F22" s="73"/>
    </row>
    <row r="23" spans="2:7" ht="12.75">
      <c r="B23" s="36"/>
      <c r="C23" s="2"/>
      <c r="E23" s="2"/>
      <c r="F23" s="2"/>
      <c r="G23" s="2"/>
    </row>
    <row r="24" spans="2:7" ht="15.75">
      <c r="B24" s="36" t="s">
        <v>16</v>
      </c>
      <c r="C24" s="1" t="s">
        <v>0</v>
      </c>
      <c r="D24" s="31">
        <v>0</v>
      </c>
      <c r="E24" s="47">
        <f>$C$7</f>
        <v>8</v>
      </c>
      <c r="F24" s="35" t="s">
        <v>1</v>
      </c>
      <c r="G24" s="2"/>
    </row>
    <row r="25" spans="2:7" ht="12.75">
      <c r="B25" s="36"/>
      <c r="C25" s="1"/>
      <c r="E25" s="2"/>
      <c r="F25" s="35"/>
      <c r="G25" s="2"/>
    </row>
    <row r="26" spans="2:7" ht="15.75">
      <c r="B26" s="36" t="s">
        <v>17</v>
      </c>
      <c r="C26" s="1" t="s">
        <v>0</v>
      </c>
      <c r="D26" s="31">
        <f>-$C$6</f>
        <v>-5</v>
      </c>
      <c r="E26" s="47">
        <v>0</v>
      </c>
      <c r="F26" s="35" t="s">
        <v>1</v>
      </c>
      <c r="G26" s="2"/>
    </row>
    <row r="27" spans="2:7" ht="12.75">
      <c r="B27" s="36"/>
      <c r="C27" s="1"/>
      <c r="E27" s="2"/>
      <c r="F27" s="35"/>
      <c r="G27" s="2"/>
    </row>
    <row r="28" spans="2:7" ht="15.75">
      <c r="B28" s="36" t="s">
        <v>18</v>
      </c>
      <c r="C28" s="1" t="s">
        <v>0</v>
      </c>
      <c r="D28" s="31">
        <v>0</v>
      </c>
      <c r="E28" s="47">
        <f>-$C$7</f>
        <v>-8</v>
      </c>
      <c r="F28" s="35" t="s">
        <v>1</v>
      </c>
      <c r="G28" s="2"/>
    </row>
    <row r="29" spans="2:7" ht="12.75">
      <c r="B29" s="36"/>
      <c r="C29" s="1"/>
      <c r="E29" s="2"/>
      <c r="F29" s="35"/>
      <c r="G29" s="2"/>
    </row>
    <row r="30" spans="2:6" ht="15.75">
      <c r="B30" s="36" t="s">
        <v>19</v>
      </c>
      <c r="C30" s="1" t="s">
        <v>0</v>
      </c>
      <c r="D30" s="31">
        <f>$C$6</f>
        <v>5</v>
      </c>
      <c r="E30" s="47">
        <v>0</v>
      </c>
      <c r="F30" s="35" t="s">
        <v>1</v>
      </c>
    </row>
    <row r="31" spans="2:4" ht="12.75">
      <c r="B31" s="1"/>
      <c r="D31" s="37"/>
    </row>
    <row r="32" spans="2:4" ht="12.75">
      <c r="B32" s="1"/>
      <c r="D32" s="37"/>
    </row>
    <row r="33" spans="1:4" ht="12.75">
      <c r="A33" s="12" t="s">
        <v>24</v>
      </c>
      <c r="B33" s="6"/>
      <c r="C33" s="26"/>
      <c r="D33" s="44"/>
    </row>
    <row r="34" spans="2:4" ht="12.75">
      <c r="B34" s="46"/>
      <c r="C34" s="26"/>
      <c r="D34" s="44"/>
    </row>
    <row r="35" spans="2:4" ht="12.75">
      <c r="B35" s="46" t="s">
        <v>23</v>
      </c>
      <c r="C35" s="48">
        <f>IF(C6&gt;C7,(SQRT((D12-D30)^2+(E12-E30)^2))+(SQRT((D14-D30)^2+(E14-E30)^2)),(SQRT((D12-D26)^2+(E12-E26)^2))+SQRT((D14-D26)^2+(E12-E26)^2))</f>
        <v>16</v>
      </c>
      <c r="D35" s="45"/>
    </row>
    <row r="36" spans="2:4" ht="12.75">
      <c r="B36" s="26"/>
      <c r="C36" s="26"/>
      <c r="D36" s="45"/>
    </row>
    <row r="37" spans="1:3" ht="12.75">
      <c r="A37" t="s">
        <v>31</v>
      </c>
      <c r="B37" s="55">
        <f>LAVORO!D33</f>
        <v>7</v>
      </c>
      <c r="C37" s="55">
        <f>LAVORO!F33</f>
      </c>
    </row>
    <row r="38" spans="1:7" ht="12.75">
      <c r="A38" t="s">
        <v>32</v>
      </c>
      <c r="B38" s="55">
        <f>B37</f>
        <v>7</v>
      </c>
      <c r="C38" s="55">
        <f>D12</f>
        <v>0</v>
      </c>
      <c r="E38" t="s">
        <v>33</v>
      </c>
      <c r="F38" s="55">
        <f>B37</f>
        <v>7</v>
      </c>
      <c r="G38" s="55">
        <f>D14</f>
        <v>0</v>
      </c>
    </row>
    <row r="39" spans="1:7" ht="12.75">
      <c r="A39" s="11" t="s">
        <v>32</v>
      </c>
      <c r="B39" s="55">
        <f>C37</f>
      </c>
      <c r="C39" s="56">
        <f>E12</f>
        <v>-6.244997998398398</v>
      </c>
      <c r="E39" t="s">
        <v>33</v>
      </c>
      <c r="F39" s="55">
        <f>C37</f>
      </c>
      <c r="G39" s="56">
        <f>E14</f>
        <v>6.244997998398398</v>
      </c>
    </row>
    <row r="40" ht="12.75">
      <c r="A40" s="11" t="s">
        <v>27</v>
      </c>
    </row>
    <row r="42" spans="3:4" ht="12.75">
      <c r="C42" s="49" t="s">
        <v>25</v>
      </c>
      <c r="D42" s="51">
        <f>C6+0.0001</f>
        <v>5.0001</v>
      </c>
    </row>
    <row r="43" spans="3:4" ht="12.75">
      <c r="C43" s="49" t="s">
        <v>26</v>
      </c>
      <c r="D43" s="51">
        <f>-C6+0.0001</f>
        <v>-4.9999</v>
      </c>
    </row>
    <row r="44" spans="3:4" ht="12.75">
      <c r="C44" s="49" t="s">
        <v>2</v>
      </c>
      <c r="D44" s="51">
        <v>100</v>
      </c>
    </row>
    <row r="45" spans="3:4" ht="12.75">
      <c r="C45" s="49" t="s">
        <v>3</v>
      </c>
      <c r="D45" s="51">
        <f>($D$42-$D$43)/$D$44</f>
        <v>0.1</v>
      </c>
    </row>
    <row r="48" spans="3:7" ht="21.75" customHeight="1">
      <c r="C48" s="50"/>
      <c r="D48" s="52" t="s">
        <v>4</v>
      </c>
      <c r="E48" s="52" t="s">
        <v>28</v>
      </c>
      <c r="F48" s="52" t="s">
        <v>29</v>
      </c>
      <c r="G48" s="50"/>
    </row>
    <row r="49" spans="4:6" ht="12.75">
      <c r="D49" s="53">
        <f>$D$43</f>
        <v>-4.9999</v>
      </c>
      <c r="E49" s="53">
        <f>SQRT((($C$6^2*$C$7^2)-(D49^2*$C$7^2))/$C$6^2)</f>
        <v>0.050596189579768906</v>
      </c>
      <c r="F49" s="53">
        <f>-SQRT((($C$6^2*$C$7^2)-(D49^2*$C$7^2))/$C$6^2)</f>
        <v>-0.050596189579768906</v>
      </c>
    </row>
    <row r="50" spans="4:6" ht="12.75">
      <c r="D50" s="53">
        <f>D49+$D$45</f>
        <v>-4.899900000000001</v>
      </c>
      <c r="E50" s="53">
        <f aca="true" t="shared" si="0" ref="E50:E113">SQRT((($C$6^2*$C$7^2)-(D50^2*$C$7^2))/$C$6^2)</f>
        <v>1.5927676460802376</v>
      </c>
      <c r="F50" s="53">
        <f aca="true" t="shared" si="1" ref="F50:F113">-SQRT((($C$6^2*$C$7^2)-(D50^2*$C$7^2))/$C$6^2)</f>
        <v>-1.5927676460802376</v>
      </c>
    </row>
    <row r="51" spans="4:6" ht="12.75">
      <c r="D51" s="53">
        <f aca="true" t="shared" si="2" ref="D51:D114">D50+$D$45</f>
        <v>-4.799900000000001</v>
      </c>
      <c r="E51" s="53">
        <f t="shared" si="0"/>
        <v>2.2405484985601136</v>
      </c>
      <c r="F51" s="53">
        <f t="shared" si="1"/>
        <v>-2.2405484985601136</v>
      </c>
    </row>
    <row r="52" spans="4:6" ht="12.75">
      <c r="D52" s="53">
        <f t="shared" si="2"/>
        <v>-4.699900000000001</v>
      </c>
      <c r="E52" s="53">
        <f>SQRT((($C$6^2*$C$7^2)-(D52^2*$C$7^2))/$C$6^2)</f>
        <v>2.729836327401328</v>
      </c>
      <c r="F52" s="53">
        <f t="shared" si="1"/>
        <v>-2.729836327401328</v>
      </c>
    </row>
    <row r="53" spans="4:6" ht="12.75">
      <c r="D53" s="53">
        <f t="shared" si="2"/>
        <v>-4.599900000000002</v>
      </c>
      <c r="E53" s="53">
        <f t="shared" si="0"/>
        <v>3.1357224326142075</v>
      </c>
      <c r="F53" s="53">
        <f t="shared" si="1"/>
        <v>-3.1357224326142075</v>
      </c>
    </row>
    <row r="54" spans="4:6" ht="12.75">
      <c r="D54" s="53">
        <f t="shared" si="2"/>
        <v>-4.499900000000002</v>
      </c>
      <c r="E54" s="53">
        <f t="shared" si="0"/>
        <v>3.4874494941719165</v>
      </c>
      <c r="F54" s="53">
        <f t="shared" si="1"/>
        <v>-3.4874494941719165</v>
      </c>
    </row>
    <row r="55" spans="4:6" ht="12.75">
      <c r="D55" s="53">
        <f t="shared" si="2"/>
        <v>-4.399900000000002</v>
      </c>
      <c r="E55" s="53">
        <f t="shared" si="0"/>
        <v>3.8000858903977357</v>
      </c>
      <c r="F55" s="53">
        <f t="shared" si="1"/>
        <v>-3.8000858903977357</v>
      </c>
    </row>
    <row r="56" spans="4:6" ht="12.75">
      <c r="D56" s="53">
        <f t="shared" si="2"/>
        <v>-4.299900000000003</v>
      </c>
      <c r="E56" s="53">
        <f t="shared" si="0"/>
        <v>4.082621899515058</v>
      </c>
      <c r="F56" s="53">
        <f t="shared" si="1"/>
        <v>-4.082621899515058</v>
      </c>
    </row>
    <row r="57" spans="4:6" ht="12.75">
      <c r="D57" s="53">
        <f t="shared" si="2"/>
        <v>-4.199900000000003</v>
      </c>
      <c r="E57" s="53">
        <f t="shared" si="0"/>
        <v>4.340938881670638</v>
      </c>
      <c r="F57" s="53">
        <f t="shared" si="1"/>
        <v>-4.340938881670638</v>
      </c>
    </row>
    <row r="58" spans="4:6" ht="12.75">
      <c r="D58" s="53">
        <f t="shared" si="2"/>
        <v>-4.099900000000003</v>
      </c>
      <c r="E58" s="53">
        <f t="shared" si="0"/>
        <v>4.579137383219675</v>
      </c>
      <c r="F58" s="53">
        <f t="shared" si="1"/>
        <v>-4.579137383219675</v>
      </c>
    </row>
    <row r="59" spans="4:6" ht="12.75">
      <c r="D59" s="53">
        <f t="shared" si="2"/>
        <v>-3.9999000000000033</v>
      </c>
      <c r="E59" s="53">
        <f t="shared" si="0"/>
        <v>4.800213325926248</v>
      </c>
      <c r="F59" s="53">
        <f t="shared" si="1"/>
        <v>-4.800213325926248</v>
      </c>
    </row>
    <row r="60" spans="4:6" ht="12.75">
      <c r="D60" s="53">
        <f t="shared" si="2"/>
        <v>-3.8999000000000033</v>
      </c>
      <c r="E60" s="53">
        <f t="shared" si="0"/>
        <v>5.006435535827855</v>
      </c>
      <c r="F60" s="53">
        <f t="shared" si="1"/>
        <v>-5.006435535827855</v>
      </c>
    </row>
    <row r="61" spans="4:6" ht="12.75">
      <c r="D61" s="53">
        <f t="shared" si="2"/>
        <v>-3.799900000000003</v>
      </c>
      <c r="E61" s="53">
        <f t="shared" si="0"/>
        <v>5.199571672205312</v>
      </c>
      <c r="F61" s="53">
        <f t="shared" si="1"/>
        <v>-5.199571672205312</v>
      </c>
    </row>
    <row r="62" spans="4:6" ht="12.75">
      <c r="D62" s="53">
        <f t="shared" si="2"/>
        <v>-3.699900000000003</v>
      </c>
      <c r="E62" s="53">
        <f t="shared" si="0"/>
        <v>5.381030976903956</v>
      </c>
      <c r="F62" s="53">
        <f t="shared" si="1"/>
        <v>-5.381030976903956</v>
      </c>
    </row>
    <row r="63" spans="4:6" ht="12.75">
      <c r="D63" s="53">
        <f t="shared" si="2"/>
        <v>-3.599900000000003</v>
      </c>
      <c r="E63" s="53">
        <f t="shared" si="0"/>
        <v>5.551958498980333</v>
      </c>
      <c r="F63" s="53">
        <f t="shared" si="1"/>
        <v>-5.551958498980333</v>
      </c>
    </row>
    <row r="64" spans="4:6" ht="12.75">
      <c r="D64" s="53">
        <f t="shared" si="2"/>
        <v>-3.499900000000003</v>
      </c>
      <c r="E64" s="53">
        <f t="shared" si="0"/>
        <v>5.713299569810772</v>
      </c>
      <c r="F64" s="53">
        <f t="shared" si="1"/>
        <v>-5.713299569810772</v>
      </c>
    </row>
    <row r="65" spans="4:6" ht="12.75">
      <c r="D65" s="53">
        <f t="shared" si="2"/>
        <v>-3.399900000000003</v>
      </c>
      <c r="E65" s="53">
        <f t="shared" si="0"/>
        <v>5.865845273649821</v>
      </c>
      <c r="F65" s="53">
        <f t="shared" si="1"/>
        <v>-5.865845273649821</v>
      </c>
    </row>
    <row r="66" spans="4:6" ht="12.75">
      <c r="D66" s="53">
        <f t="shared" si="2"/>
        <v>-3.2999000000000027</v>
      </c>
      <c r="E66" s="53">
        <f t="shared" si="0"/>
        <v>6.01026534974954</v>
      </c>
      <c r="F66" s="53">
        <f t="shared" si="1"/>
        <v>-6.01026534974954</v>
      </c>
    </row>
    <row r="67" spans="4:6" ht="12.75">
      <c r="D67" s="53">
        <f t="shared" si="2"/>
        <v>-3.1999000000000026</v>
      </c>
      <c r="E67" s="53">
        <f t="shared" si="0"/>
        <v>6.147132532685459</v>
      </c>
      <c r="F67" s="53">
        <f t="shared" si="1"/>
        <v>-6.147132532685459</v>
      </c>
    </row>
    <row r="68" spans="4:6" ht="12.75">
      <c r="D68" s="53">
        <f t="shared" si="2"/>
        <v>-3.0999000000000025</v>
      </c>
      <c r="E68" s="53">
        <f t="shared" si="0"/>
        <v>6.27694090894601</v>
      </c>
      <c r="F68" s="53">
        <f t="shared" si="1"/>
        <v>-6.27694090894601</v>
      </c>
    </row>
    <row r="69" spans="4:6" ht="12.75">
      <c r="D69" s="53">
        <f t="shared" si="2"/>
        <v>-2.9999000000000025</v>
      </c>
      <c r="E69" s="53">
        <f t="shared" si="0"/>
        <v>6.4001199968750555</v>
      </c>
      <c r="F69" s="53">
        <f t="shared" si="1"/>
        <v>-6.4001199968750555</v>
      </c>
    </row>
    <row r="70" spans="4:6" ht="12.75">
      <c r="D70" s="53">
        <f t="shared" si="2"/>
        <v>-2.8999000000000024</v>
      </c>
      <c r="E70" s="53">
        <f t="shared" si="0"/>
        <v>6.517045709092423</v>
      </c>
      <c r="F70" s="53">
        <f t="shared" si="1"/>
        <v>-6.517045709092423</v>
      </c>
    </row>
    <row r="71" spans="4:6" ht="12.75">
      <c r="D71" s="53">
        <f t="shared" si="2"/>
        <v>-2.7999000000000023</v>
      </c>
      <c r="E71" s="53">
        <f t="shared" si="0"/>
        <v>6.628049002112157</v>
      </c>
      <c r="F71" s="53">
        <f t="shared" si="1"/>
        <v>-6.628049002112157</v>
      </c>
    </row>
    <row r="72" spans="4:6" ht="12.75">
      <c r="D72" s="53">
        <f t="shared" si="2"/>
        <v>-2.699900000000002</v>
      </c>
      <c r="E72" s="53">
        <f t="shared" si="0"/>
        <v>6.733422782983404</v>
      </c>
      <c r="F72" s="53">
        <f t="shared" si="1"/>
        <v>-6.733422782983404</v>
      </c>
    </row>
    <row r="73" spans="4:6" ht="12.75">
      <c r="D73" s="53">
        <f t="shared" si="2"/>
        <v>-2.599900000000002</v>
      </c>
      <c r="E73" s="53">
        <f t="shared" si="0"/>
        <v>6.833427483657083</v>
      </c>
      <c r="F73" s="53">
        <f t="shared" si="1"/>
        <v>-6.833427483657083</v>
      </c>
    </row>
    <row r="74" spans="4:6" ht="12.75">
      <c r="D74" s="53">
        <f t="shared" si="2"/>
        <v>-2.499900000000002</v>
      </c>
      <c r="E74" s="53">
        <f t="shared" si="0"/>
        <v>6.92829560385525</v>
      </c>
      <c r="F74" s="53">
        <f t="shared" si="1"/>
        <v>-6.92829560385525</v>
      </c>
    </row>
    <row r="75" spans="4:6" ht="12.75">
      <c r="D75" s="53">
        <f t="shared" si="2"/>
        <v>-2.399900000000002</v>
      </c>
      <c r="E75" s="53">
        <f t="shared" si="0"/>
        <v>7.018235445922285</v>
      </c>
      <c r="F75" s="53">
        <f t="shared" si="1"/>
        <v>-7.018235445922285</v>
      </c>
    </row>
    <row r="76" spans="4:6" ht="12.75">
      <c r="D76" s="53">
        <f t="shared" si="2"/>
        <v>-2.299900000000002</v>
      </c>
      <c r="E76" s="53">
        <f t="shared" si="0"/>
        <v>7.103434209901573</v>
      </c>
      <c r="F76" s="53">
        <f t="shared" si="1"/>
        <v>-7.103434209901573</v>
      </c>
    </row>
    <row r="77" spans="4:6" ht="12.75">
      <c r="D77" s="53">
        <f t="shared" si="2"/>
        <v>-2.1999000000000017</v>
      </c>
      <c r="E77" s="53">
        <f t="shared" si="0"/>
        <v>7.18406057702745</v>
      </c>
      <c r="F77" s="53">
        <f t="shared" si="1"/>
        <v>-7.18406057702745</v>
      </c>
    </row>
    <row r="78" spans="4:6" ht="12.75">
      <c r="D78" s="53">
        <f t="shared" si="2"/>
        <v>-2.0999000000000017</v>
      </c>
      <c r="E78" s="53">
        <f t="shared" si="0"/>
        <v>7.260266880383942</v>
      </c>
      <c r="F78" s="53">
        <f t="shared" si="1"/>
        <v>-7.260266880383942</v>
      </c>
    </row>
    <row r="79" spans="4:6" ht="12.75">
      <c r="D79" s="53">
        <f t="shared" si="2"/>
        <v>-1.9999000000000016</v>
      </c>
      <c r="E79" s="53">
        <f t="shared" si="0"/>
        <v>7.332190939575973</v>
      </c>
      <c r="F79" s="53">
        <f t="shared" si="1"/>
        <v>-7.332190939575973</v>
      </c>
    </row>
    <row r="80" spans="4:6" ht="12.75">
      <c r="D80" s="53">
        <f t="shared" si="2"/>
        <v>-1.8999000000000015</v>
      </c>
      <c r="E80" s="53">
        <f t="shared" si="0"/>
        <v>7.399957619770533</v>
      </c>
      <c r="F80" s="53">
        <f t="shared" si="1"/>
        <v>-7.399957619770533</v>
      </c>
    </row>
    <row r="81" spans="4:6" ht="12.75">
      <c r="D81" s="53">
        <f t="shared" si="2"/>
        <v>-1.7999000000000014</v>
      </c>
      <c r="E81" s="53">
        <f t="shared" si="0"/>
        <v>7.463680162922309</v>
      </c>
      <c r="F81" s="53">
        <f t="shared" si="1"/>
        <v>-7.463680162922309</v>
      </c>
    </row>
    <row r="82" spans="4:6" ht="12.75">
      <c r="D82" s="53">
        <f t="shared" si="2"/>
        <v>-1.6999000000000013</v>
      </c>
      <c r="E82" s="53">
        <f t="shared" si="0"/>
        <v>7.523461329361639</v>
      </c>
      <c r="F82" s="53">
        <f t="shared" si="1"/>
        <v>-7.523461329361639</v>
      </c>
    </row>
    <row r="83" spans="4:6" ht="12.75">
      <c r="D83" s="53">
        <f t="shared" si="2"/>
        <v>-1.5999000000000012</v>
      </c>
      <c r="E83" s="53">
        <f t="shared" si="0"/>
        <v>7.579394380450195</v>
      </c>
      <c r="F83" s="53">
        <f t="shared" si="1"/>
        <v>-7.579394380450195</v>
      </c>
    </row>
    <row r="84" spans="4:6" ht="12.75">
      <c r="D84" s="53">
        <f t="shared" si="2"/>
        <v>-1.4999000000000011</v>
      </c>
      <c r="E84" s="53">
        <f t="shared" si="0"/>
        <v>7.631563927164601</v>
      </c>
      <c r="F84" s="53">
        <f t="shared" si="1"/>
        <v>-7.631563927164601</v>
      </c>
    </row>
    <row r="85" spans="4:6" ht="12.75">
      <c r="D85" s="53">
        <f t="shared" si="2"/>
        <v>-1.399900000000001</v>
      </c>
      <c r="E85" s="53">
        <f t="shared" si="0"/>
        <v>7.680046664858228</v>
      </c>
      <c r="F85" s="53">
        <f t="shared" si="1"/>
        <v>-7.680046664858228</v>
      </c>
    </row>
    <row r="86" spans="4:6" ht="12.75">
      <c r="D86" s="53">
        <f t="shared" si="2"/>
        <v>-1.299900000000001</v>
      </c>
      <c r="E86" s="53">
        <f t="shared" si="0"/>
        <v>7.724912010786919</v>
      </c>
      <c r="F86" s="53">
        <f t="shared" si="1"/>
        <v>-7.724912010786919</v>
      </c>
    </row>
    <row r="87" spans="4:6" ht="12.75">
      <c r="D87" s="53">
        <f t="shared" si="2"/>
        <v>-1.1999000000000009</v>
      </c>
      <c r="E87" s="53">
        <f t="shared" si="0"/>
        <v>7.766222658049407</v>
      </c>
      <c r="F87" s="53">
        <f t="shared" si="1"/>
        <v>-7.766222658049407</v>
      </c>
    </row>
    <row r="88" spans="4:6" ht="12.75">
      <c r="D88" s="53">
        <f t="shared" si="2"/>
        <v>-1.0999000000000008</v>
      </c>
      <c r="E88" s="53">
        <f t="shared" si="0"/>
        <v>7.804035057225204</v>
      </c>
      <c r="F88" s="53">
        <f t="shared" si="1"/>
        <v>-7.804035057225204</v>
      </c>
    </row>
    <row r="89" spans="4:6" ht="12.75">
      <c r="D89" s="53">
        <f t="shared" si="2"/>
        <v>-0.9999000000000008</v>
      </c>
      <c r="E89" s="53">
        <f t="shared" si="0"/>
        <v>7.83839983506838</v>
      </c>
      <c r="F89" s="53">
        <f t="shared" si="1"/>
        <v>-7.83839983506838</v>
      </c>
    </row>
    <row r="90" spans="4:6" ht="12.75">
      <c r="D90" s="53">
        <f t="shared" si="2"/>
        <v>-0.8999000000000008</v>
      </c>
      <c r="E90" s="53">
        <f t="shared" si="0"/>
        <v>7.86936215804051</v>
      </c>
      <c r="F90" s="53">
        <f t="shared" si="1"/>
        <v>-7.86936215804051</v>
      </c>
    </row>
    <row r="91" spans="4:6" ht="12.75">
      <c r="D91" s="53">
        <f t="shared" si="2"/>
        <v>-0.7999000000000008</v>
      </c>
      <c r="E91" s="53">
        <f t="shared" si="0"/>
        <v>7.896962047167253</v>
      </c>
      <c r="F91" s="53">
        <f t="shared" si="1"/>
        <v>-7.896962047167253</v>
      </c>
    </row>
    <row r="92" spans="4:6" ht="12.75">
      <c r="D92" s="53">
        <f t="shared" si="2"/>
        <v>-0.6999000000000009</v>
      </c>
      <c r="E92" s="53">
        <f t="shared" si="0"/>
        <v>7.921234649623757</v>
      </c>
      <c r="F92" s="53">
        <f t="shared" si="1"/>
        <v>-7.921234649623757</v>
      </c>
    </row>
    <row r="93" spans="4:6" ht="12.75">
      <c r="D93" s="53">
        <f t="shared" si="2"/>
        <v>-0.5999000000000009</v>
      </c>
      <c r="E93" s="53">
        <f t="shared" si="0"/>
        <v>7.942210471550096</v>
      </c>
      <c r="F93" s="53">
        <f t="shared" si="1"/>
        <v>-7.942210471550096</v>
      </c>
    </row>
    <row r="94" spans="4:6" ht="12.75">
      <c r="D94" s="53">
        <f t="shared" si="2"/>
        <v>-0.4999000000000009</v>
      </c>
      <c r="E94" s="53">
        <f t="shared" si="0"/>
        <v>7.959915575833703</v>
      </c>
      <c r="F94" s="53">
        <f t="shared" si="1"/>
        <v>-7.959915575833703</v>
      </c>
    </row>
    <row r="95" spans="4:6" ht="12.75">
      <c r="D95" s="53">
        <f t="shared" si="2"/>
        <v>-0.3999000000000009</v>
      </c>
      <c r="E95" s="53">
        <f t="shared" si="0"/>
        <v>7.974371747943533</v>
      </c>
      <c r="F95" s="53">
        <f t="shared" si="1"/>
        <v>-7.974371747943533</v>
      </c>
    </row>
    <row r="96" spans="4:6" ht="12.75">
      <c r="D96" s="53">
        <f t="shared" si="2"/>
        <v>-0.29990000000000094</v>
      </c>
      <c r="E96" s="53">
        <f t="shared" si="0"/>
        <v>7.985596632337499</v>
      </c>
      <c r="F96" s="53">
        <f t="shared" si="1"/>
        <v>-7.985596632337499</v>
      </c>
    </row>
    <row r="97" spans="4:6" ht="12.75">
      <c r="D97" s="53">
        <f t="shared" si="2"/>
        <v>-0.19990000000000094</v>
      </c>
      <c r="E97" s="53">
        <f t="shared" si="0"/>
        <v>7.993603841472256</v>
      </c>
      <c r="F97" s="53">
        <f t="shared" si="1"/>
        <v>-7.993603841472256</v>
      </c>
    </row>
    <row r="98" spans="4:6" ht="12.75">
      <c r="D98" s="53">
        <f t="shared" si="2"/>
        <v>-0.09990000000000093</v>
      </c>
      <c r="E98" s="53">
        <f t="shared" si="0"/>
        <v>7.998403039007225</v>
      </c>
      <c r="F98" s="53">
        <f t="shared" si="1"/>
        <v>-7.998403039007225</v>
      </c>
    </row>
    <row r="99" spans="4:6" ht="12.75">
      <c r="D99" s="53">
        <f t="shared" si="2"/>
        <v>9.999999999907305E-05</v>
      </c>
      <c r="E99" s="53">
        <f t="shared" si="0"/>
        <v>7.9999999984</v>
      </c>
      <c r="F99" s="53">
        <f t="shared" si="1"/>
        <v>-7.9999999984</v>
      </c>
    </row>
    <row r="100" spans="4:6" ht="12.75">
      <c r="D100" s="53">
        <f t="shared" si="2"/>
        <v>0.10009999999999908</v>
      </c>
      <c r="E100" s="53">
        <f t="shared" si="0"/>
        <v>7.998396637726839</v>
      </c>
      <c r="F100" s="53">
        <f t="shared" si="1"/>
        <v>-7.998396637726839</v>
      </c>
    </row>
    <row r="101" spans="4:6" ht="12.75">
      <c r="D101" s="53">
        <f t="shared" si="2"/>
        <v>0.20009999999999908</v>
      </c>
      <c r="E101" s="53">
        <f t="shared" si="0"/>
        <v>7.993591031219949</v>
      </c>
      <c r="F101" s="53">
        <f t="shared" si="1"/>
        <v>-7.993591031219949</v>
      </c>
    </row>
    <row r="102" spans="4:6" ht="12.75">
      <c r="D102" s="53">
        <f t="shared" si="2"/>
        <v>0.3000999999999991</v>
      </c>
      <c r="E102" s="53">
        <f t="shared" si="0"/>
        <v>7.985577397683902</v>
      </c>
      <c r="F102" s="53">
        <f t="shared" si="1"/>
        <v>-7.985577397683902</v>
      </c>
    </row>
    <row r="103" spans="4:6" ht="12.75">
      <c r="D103" s="53">
        <f t="shared" si="2"/>
        <v>0.4000999999999991</v>
      </c>
      <c r="E103" s="53">
        <f t="shared" si="0"/>
        <v>7.974346065628204</v>
      </c>
      <c r="F103" s="53">
        <f t="shared" si="1"/>
        <v>-7.974346065628204</v>
      </c>
    </row>
    <row r="104" spans="4:6" ht="12.75">
      <c r="D104" s="53">
        <f t="shared" si="2"/>
        <v>0.5000999999999991</v>
      </c>
      <c r="E104" s="53">
        <f t="shared" si="0"/>
        <v>7.959883414623609</v>
      </c>
      <c r="F104" s="53">
        <f t="shared" si="1"/>
        <v>-7.959883414623609</v>
      </c>
    </row>
    <row r="105" spans="4:6" ht="12.75">
      <c r="D105" s="53">
        <f t="shared" si="2"/>
        <v>0.6000999999999991</v>
      </c>
      <c r="E105" s="53">
        <f t="shared" si="0"/>
        <v>7.942171792047815</v>
      </c>
      <c r="F105" s="53">
        <f t="shared" si="1"/>
        <v>-7.942171792047815</v>
      </c>
    </row>
    <row r="106" spans="4:6" ht="12.75">
      <c r="D106" s="53">
        <f t="shared" si="2"/>
        <v>0.7000999999999991</v>
      </c>
      <c r="E106" s="53">
        <f t="shared" si="0"/>
        <v>7.921189404022606</v>
      </c>
      <c r="F106" s="53">
        <f t="shared" si="1"/>
        <v>-7.921189404022606</v>
      </c>
    </row>
    <row r="107" spans="4:6" ht="12.75">
      <c r="D107" s="53">
        <f t="shared" si="2"/>
        <v>0.800099999999999</v>
      </c>
      <c r="E107" s="53">
        <f t="shared" si="0"/>
        <v>7.89691017894974</v>
      </c>
      <c r="F107" s="53">
        <f t="shared" si="1"/>
        <v>-7.89691017894974</v>
      </c>
    </row>
    <row r="108" spans="4:6" ht="12.75">
      <c r="D108" s="53">
        <f t="shared" si="2"/>
        <v>0.900099999999999</v>
      </c>
      <c r="E108" s="53">
        <f t="shared" si="0"/>
        <v>7.8693036016155835</v>
      </c>
      <c r="F108" s="53">
        <f t="shared" si="1"/>
        <v>-7.8693036016155835</v>
      </c>
    </row>
    <row r="109" spans="4:6" ht="12.75">
      <c r="D109" s="53">
        <f t="shared" si="2"/>
        <v>1.000099999999999</v>
      </c>
      <c r="E109" s="53">
        <f t="shared" si="0"/>
        <v>7.8383345153418915</v>
      </c>
      <c r="F109" s="53">
        <f t="shared" si="1"/>
        <v>-7.8383345153418915</v>
      </c>
    </row>
    <row r="110" spans="4:6" ht="12.75">
      <c r="D110" s="53">
        <f t="shared" si="2"/>
        <v>1.1000999999999992</v>
      </c>
      <c r="E110" s="53">
        <f t="shared" si="0"/>
        <v>7.803962889096796</v>
      </c>
      <c r="F110" s="53">
        <f t="shared" si="1"/>
        <v>-7.803962889096796</v>
      </c>
    </row>
    <row r="111" spans="4:6" ht="12.75">
      <c r="D111" s="53">
        <f t="shared" si="2"/>
        <v>1.2000999999999993</v>
      </c>
      <c r="E111" s="53">
        <f t="shared" si="0"/>
        <v>7.766143545827621</v>
      </c>
      <c r="F111" s="53">
        <f t="shared" si="1"/>
        <v>-7.766143545827621</v>
      </c>
    </row>
    <row r="112" spans="4:6" ht="12.75">
      <c r="D112" s="53">
        <f t="shared" si="2"/>
        <v>1.3000999999999994</v>
      </c>
      <c r="E112" s="53">
        <f t="shared" si="0"/>
        <v>7.7248258475126805</v>
      </c>
      <c r="F112" s="53">
        <f t="shared" si="1"/>
        <v>-7.7248258475126805</v>
      </c>
    </row>
    <row r="113" spans="4:6" ht="12.75">
      <c r="D113" s="53">
        <f t="shared" si="2"/>
        <v>1.4000999999999995</v>
      </c>
      <c r="E113" s="53">
        <f t="shared" si="0"/>
        <v>7.679953331524874</v>
      </c>
      <c r="F113" s="53">
        <f t="shared" si="1"/>
        <v>-7.679953331524874</v>
      </c>
    </row>
    <row r="114" spans="4:6" ht="12.75">
      <c r="D114" s="53">
        <f t="shared" si="2"/>
        <v>1.5000999999999995</v>
      </c>
      <c r="E114" s="53">
        <f aca="true" t="shared" si="3" ref="E114:E148">SQRT((($C$6^2*$C$7^2)-(D114^2*$C$7^2))/$C$6^2)</f>
        <v>7.6314632918202525</v>
      </c>
      <c r="F114" s="53">
        <f aca="true" t="shared" si="4" ref="F114:F148">-SQRT((($C$6^2*$C$7^2)-(D114^2*$C$7^2))/$C$6^2)</f>
        <v>-7.6314632918202525</v>
      </c>
    </row>
    <row r="115" spans="4:6" ht="12.75">
      <c r="D115" s="53">
        <f aca="true" t="shared" si="5" ref="D115:D149">D114+$D$45</f>
        <v>1.6000999999999996</v>
      </c>
      <c r="E115" s="53">
        <f t="shared" si="3"/>
        <v>7.579286297165453</v>
      </c>
      <c r="F115" s="53">
        <f t="shared" si="4"/>
        <v>-7.579286297165453</v>
      </c>
    </row>
    <row r="116" spans="4:6" ht="12.75">
      <c r="D116" s="53">
        <f t="shared" si="5"/>
        <v>1.7000999999999997</v>
      </c>
      <c r="E116" s="53">
        <f t="shared" si="3"/>
        <v>7.523345637042073</v>
      </c>
      <c r="F116" s="53">
        <f t="shared" si="4"/>
        <v>-7.523345637042073</v>
      </c>
    </row>
    <row r="117" spans="4:6" ht="12.75">
      <c r="D117" s="53">
        <f t="shared" si="5"/>
        <v>1.8000999999999998</v>
      </c>
      <c r="E117" s="53">
        <f t="shared" si="3"/>
        <v>7.4635566839409755</v>
      </c>
      <c r="F117" s="53">
        <f t="shared" si="4"/>
        <v>-7.4635566839409755</v>
      </c>
    </row>
    <row r="118" spans="4:6" ht="12.75">
      <c r="D118" s="53">
        <f t="shared" si="5"/>
        <v>1.9001</v>
      </c>
      <c r="E118" s="53">
        <f t="shared" si="3"/>
        <v>7.399826158390479</v>
      </c>
      <c r="F118" s="53">
        <f t="shared" si="4"/>
        <v>-7.399826158390479</v>
      </c>
    </row>
    <row r="119" spans="4:6" ht="12.75">
      <c r="D119" s="53">
        <f t="shared" si="5"/>
        <v>2.0000999999999998</v>
      </c>
      <c r="E119" s="53">
        <f t="shared" si="3"/>
        <v>7.3320512801261835</v>
      </c>
      <c r="F119" s="53">
        <f t="shared" si="4"/>
        <v>-7.3320512801261835</v>
      </c>
    </row>
    <row r="120" spans="4:6" ht="12.75">
      <c r="D120" s="53">
        <f t="shared" si="5"/>
        <v>2.1001</v>
      </c>
      <c r="E120" s="53">
        <f t="shared" si="3"/>
        <v>7.260118785143946</v>
      </c>
      <c r="F120" s="53">
        <f t="shared" si="4"/>
        <v>-7.260118785143946</v>
      </c>
    </row>
    <row r="121" spans="4:6" ht="12.75">
      <c r="D121" s="53">
        <f t="shared" si="5"/>
        <v>2.2001</v>
      </c>
      <c r="E121" s="53">
        <f t="shared" si="3"/>
        <v>7.183903783765481</v>
      </c>
      <c r="F121" s="53">
        <f t="shared" si="4"/>
        <v>-7.183903783765481</v>
      </c>
    </row>
    <row r="122" spans="4:6" ht="12.75">
      <c r="D122" s="53">
        <f t="shared" si="5"/>
        <v>2.3001</v>
      </c>
      <c r="E122" s="53">
        <f t="shared" si="3"/>
        <v>7.10326842899802</v>
      </c>
      <c r="F122" s="53">
        <f t="shared" si="4"/>
        <v>-7.10326842899802</v>
      </c>
    </row>
    <row r="123" spans="4:6" ht="12.75">
      <c r="D123" s="53">
        <f t="shared" si="5"/>
        <v>2.4001</v>
      </c>
      <c r="E123" s="53">
        <f t="shared" si="3"/>
        <v>7.018060356993233</v>
      </c>
      <c r="F123" s="53">
        <f t="shared" si="4"/>
        <v>-7.018060356993233</v>
      </c>
    </row>
    <row r="124" spans="4:6" ht="12.75">
      <c r="D124" s="53">
        <f t="shared" si="5"/>
        <v>2.5001</v>
      </c>
      <c r="E124" s="53">
        <f t="shared" si="3"/>
        <v>6.928110851769044</v>
      </c>
      <c r="F124" s="53">
        <f t="shared" si="4"/>
        <v>-6.928110851769044</v>
      </c>
    </row>
    <row r="125" spans="4:6" ht="12.75">
      <c r="D125" s="53">
        <f t="shared" si="5"/>
        <v>2.6001000000000003</v>
      </c>
      <c r="E125" s="53">
        <f t="shared" si="3"/>
        <v>6.833232673808203</v>
      </c>
      <c r="F125" s="53">
        <f t="shared" si="4"/>
        <v>-6.833232673808203</v>
      </c>
    </row>
    <row r="126" spans="4:6" ht="12.75">
      <c r="D126" s="53">
        <f t="shared" si="5"/>
        <v>2.7001000000000004</v>
      </c>
      <c r="E126" s="53">
        <f t="shared" si="3"/>
        <v>6.733217475650107</v>
      </c>
      <c r="F126" s="53">
        <f t="shared" si="4"/>
        <v>-6.733217475650107</v>
      </c>
    </row>
    <row r="127" spans="4:6" ht="12.75">
      <c r="D127" s="53">
        <f t="shared" si="5"/>
        <v>2.8001000000000005</v>
      </c>
      <c r="E127" s="53">
        <f t="shared" si="3"/>
        <v>6.627832705673853</v>
      </c>
      <c r="F127" s="53">
        <f t="shared" si="4"/>
        <v>-6.627832705673853</v>
      </c>
    </row>
    <row r="128" spans="4:6" ht="12.75">
      <c r="D128" s="53">
        <f t="shared" si="5"/>
        <v>2.9001000000000006</v>
      </c>
      <c r="E128" s="53">
        <f t="shared" si="3"/>
        <v>6.516817871814433</v>
      </c>
      <c r="F128" s="53">
        <f t="shared" si="4"/>
        <v>-6.516817871814433</v>
      </c>
    </row>
    <row r="129" spans="4:6" ht="12.75">
      <c r="D129" s="53">
        <f t="shared" si="5"/>
        <v>3.0001000000000007</v>
      </c>
      <c r="E129" s="53">
        <f t="shared" si="3"/>
        <v>6.39987999687494</v>
      </c>
      <c r="F129" s="53">
        <f t="shared" si="4"/>
        <v>-6.39987999687494</v>
      </c>
    </row>
    <row r="130" spans="4:6" ht="12.75">
      <c r="D130" s="53">
        <f t="shared" si="5"/>
        <v>3.1001000000000007</v>
      </c>
      <c r="E130" s="53">
        <f t="shared" si="3"/>
        <v>6.276688041825879</v>
      </c>
      <c r="F130" s="53">
        <f t="shared" si="4"/>
        <v>-6.276688041825879</v>
      </c>
    </row>
    <row r="131" spans="4:6" ht="12.75">
      <c r="D131" s="53">
        <f t="shared" si="5"/>
        <v>3.200100000000001</v>
      </c>
      <c r="E131" s="53">
        <f t="shared" si="3"/>
        <v>6.1468659961316865</v>
      </c>
      <c r="F131" s="53">
        <f t="shared" si="4"/>
        <v>-6.1468659961316865</v>
      </c>
    </row>
    <row r="132" spans="4:6" ht="12.75">
      <c r="D132" s="53">
        <f t="shared" si="5"/>
        <v>3.300100000000001</v>
      </c>
      <c r="E132" s="53">
        <f t="shared" si="3"/>
        <v>6.0099842241390276</v>
      </c>
      <c r="F132" s="53">
        <f t="shared" si="4"/>
        <v>-6.0099842241390276</v>
      </c>
    </row>
    <row r="133" spans="4:6" ht="12.75">
      <c r="D133" s="53">
        <f t="shared" si="5"/>
        <v>3.400100000000001</v>
      </c>
      <c r="E133" s="53">
        <f t="shared" si="3"/>
        <v>5.865548497318898</v>
      </c>
      <c r="F133" s="53">
        <f t="shared" si="4"/>
        <v>-5.865548497318898</v>
      </c>
    </row>
    <row r="134" spans="4:6" ht="12.75">
      <c r="D134" s="53">
        <f t="shared" si="5"/>
        <v>3.500100000000001</v>
      </c>
      <c r="E134" s="53">
        <f t="shared" si="3"/>
        <v>5.712985907071711</v>
      </c>
      <c r="F134" s="53">
        <f t="shared" si="4"/>
        <v>-5.712985907071711</v>
      </c>
    </row>
    <row r="135" spans="4:6" ht="12.75">
      <c r="D135" s="53">
        <f t="shared" si="5"/>
        <v>3.600100000000001</v>
      </c>
      <c r="E135" s="53">
        <f t="shared" si="3"/>
        <v>5.551626498099451</v>
      </c>
      <c r="F135" s="53">
        <f t="shared" si="4"/>
        <v>-5.551626498099451</v>
      </c>
    </row>
    <row r="136" spans="4:6" ht="12.75">
      <c r="D136" s="53">
        <f t="shared" si="5"/>
        <v>3.7001000000000013</v>
      </c>
      <c r="E136" s="53">
        <f t="shared" si="3"/>
        <v>5.3806789138918125</v>
      </c>
      <c r="F136" s="53">
        <f t="shared" si="4"/>
        <v>-5.3806789138918125</v>
      </c>
    </row>
    <row r="137" spans="4:6" ht="12.75">
      <c r="D137" s="53">
        <f t="shared" si="5"/>
        <v>3.8001000000000014</v>
      </c>
      <c r="E137" s="53">
        <f t="shared" si="3"/>
        <v>5.199197474072318</v>
      </c>
      <c r="F137" s="53">
        <f t="shared" si="4"/>
        <v>-5.199197474072318</v>
      </c>
    </row>
    <row r="138" spans="4:6" ht="12.75">
      <c r="D138" s="53">
        <f t="shared" si="5"/>
        <v>3.9001000000000015</v>
      </c>
      <c r="E138" s="53">
        <f t="shared" si="3"/>
        <v>5.006036673297547</v>
      </c>
      <c r="F138" s="53">
        <f t="shared" si="4"/>
        <v>-5.006036673297547</v>
      </c>
    </row>
    <row r="139" spans="4:6" ht="12.75">
      <c r="D139" s="53">
        <f t="shared" si="5"/>
        <v>4.0001000000000015</v>
      </c>
      <c r="E139" s="53">
        <f t="shared" si="3"/>
        <v>4.799786659258927</v>
      </c>
      <c r="F139" s="53">
        <f t="shared" si="4"/>
        <v>-4.799786659258927</v>
      </c>
    </row>
    <row r="140" spans="4:6" ht="12.75">
      <c r="D140" s="53">
        <f t="shared" si="5"/>
        <v>4.100100000000001</v>
      </c>
      <c r="E140" s="53">
        <f t="shared" si="3"/>
        <v>4.5786789333168985</v>
      </c>
      <c r="F140" s="53">
        <f t="shared" si="4"/>
        <v>-4.5786789333168985</v>
      </c>
    </row>
    <row r="141" spans="4:6" ht="12.75">
      <c r="D141" s="53">
        <f t="shared" si="5"/>
        <v>4.200100000000001</v>
      </c>
      <c r="E141" s="53">
        <f t="shared" si="3"/>
        <v>4.34044347669682</v>
      </c>
      <c r="F141" s="53">
        <f t="shared" si="4"/>
        <v>-4.34044347669682</v>
      </c>
    </row>
    <row r="142" spans="4:6" ht="12.75">
      <c r="D142" s="53">
        <f t="shared" si="5"/>
        <v>4.3001000000000005</v>
      </c>
      <c r="E142" s="53">
        <f t="shared" si="3"/>
        <v>4.082082602593924</v>
      </c>
      <c r="F142" s="53">
        <f t="shared" si="4"/>
        <v>-4.082082602593924</v>
      </c>
    </row>
    <row r="143" spans="4:6" ht="12.75">
      <c r="D143" s="53">
        <f t="shared" si="5"/>
        <v>4.4001</v>
      </c>
      <c r="E143" s="53">
        <f t="shared" si="3"/>
        <v>3.7994930154429807</v>
      </c>
      <c r="F143" s="53">
        <f t="shared" si="4"/>
        <v>-3.7994930154429807</v>
      </c>
    </row>
    <row r="144" spans="4:6" ht="12.75">
      <c r="D144" s="53">
        <f t="shared" si="5"/>
        <v>4.5001</v>
      </c>
      <c r="E144" s="53">
        <f t="shared" si="3"/>
        <v>3.4867887768547154</v>
      </c>
      <c r="F144" s="53">
        <f t="shared" si="4"/>
        <v>-3.4867887768547154</v>
      </c>
    </row>
    <row r="145" spans="4:6" ht="12.75">
      <c r="D145" s="53">
        <f t="shared" si="5"/>
        <v>4.600099999999999</v>
      </c>
      <c r="E145" s="53">
        <f t="shared" si="3"/>
        <v>3.134971255753394</v>
      </c>
      <c r="F145" s="53">
        <f t="shared" si="4"/>
        <v>-3.134971255753394</v>
      </c>
    </row>
    <row r="146" spans="4:6" ht="12.75">
      <c r="D146" s="53">
        <f t="shared" si="5"/>
        <v>4.700099999999999</v>
      </c>
      <c r="E146" s="53">
        <f t="shared" si="3"/>
        <v>2.728954666974156</v>
      </c>
      <c r="F146" s="53">
        <f t="shared" si="4"/>
        <v>-2.728954666974156</v>
      </c>
    </row>
    <row r="147" spans="4:6" ht="12.75">
      <c r="D147" s="53">
        <f t="shared" si="5"/>
        <v>4.800099999999999</v>
      </c>
      <c r="E147" s="53">
        <f t="shared" si="3"/>
        <v>2.2394513556672826</v>
      </c>
      <c r="F147" s="53">
        <f t="shared" si="4"/>
        <v>-2.2394513556672826</v>
      </c>
    </row>
    <row r="148" spans="4:6" ht="12.75">
      <c r="D148" s="53">
        <f t="shared" si="5"/>
        <v>4.900099999999998</v>
      </c>
      <c r="E148" s="53">
        <f t="shared" si="3"/>
        <v>1.5911917465849434</v>
      </c>
      <c r="F148" s="53">
        <f t="shared" si="4"/>
        <v>-1.5911917465849434</v>
      </c>
    </row>
    <row r="149" spans="4:6" ht="12.75">
      <c r="D149" s="53">
        <f t="shared" si="5"/>
        <v>5.000099999999998</v>
      </c>
      <c r="E149" s="53" t="e">
        <f>SQRT((($C$6^2*$C$7^2)-(D149^2*$C$7^2))/$C$6^2)</f>
        <v>#NUM!</v>
      </c>
      <c r="F149" s="53" t="e">
        <f>-SQRT((($C$6^2*$C$7^2)-(D149^2*$C$7^2))/$C$6^2)</f>
        <v>#NUM!</v>
      </c>
    </row>
  </sheetData>
  <sheetProtection/>
  <mergeCells count="3">
    <mergeCell ref="A22:F22"/>
    <mergeCell ref="A17:D17"/>
    <mergeCell ref="A10:E1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 info</dc:creator>
  <cp:keywords/>
  <dc:description/>
  <cp:lastModifiedBy>ADMIN</cp:lastModifiedBy>
  <dcterms:created xsi:type="dcterms:W3CDTF">2004-09-22T07:45:08Z</dcterms:created>
  <dcterms:modified xsi:type="dcterms:W3CDTF">2009-10-23T21:05:05Z</dcterms:modified>
  <cp:category/>
  <cp:version/>
  <cp:contentType/>
  <cp:contentStatus/>
</cp:coreProperties>
</file>